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14910" windowHeight="7455" activeTab="3"/>
  </bookViews>
  <sheets>
    <sheet name="요양 세입" sheetId="1" r:id="rId1"/>
    <sheet name="요양 세출" sheetId="2" r:id="rId2"/>
    <sheet name="주간 세입" sheetId="3" r:id="rId3"/>
    <sheet name="주간 세출" sheetId="4" r:id="rId4"/>
  </sheets>
  <definedNames>
    <definedName name="_xlnm.Print_Area" localSheetId="0">'요양 세입'!$A$1:$W$33</definedName>
    <definedName name="_xlnm.Print_Area" localSheetId="1">'요양 세출'!$A$1:$W$99</definedName>
    <definedName name="_xlnm.Print_Area" localSheetId="2">'주간 세입'!$A$1:$W$29</definedName>
    <definedName name="_xlnm.Print_Area" localSheetId="3">'주간 세출'!$A$1:$W$96</definedName>
    <definedName name="_xlnm.Print_Titles" localSheetId="1">'요양 세출'!$1:$4</definedName>
    <definedName name="_xlnm.Print_Titles" localSheetId="3">'주간 세출'!$1:$4</definedName>
  </definedNames>
  <calcPr fullCalcOnLoad="1"/>
</workbook>
</file>

<file path=xl/sharedStrings.xml><?xml version="1.0" encoding="utf-8"?>
<sst xmlns="http://schemas.openxmlformats.org/spreadsheetml/2006/main" count="992" uniqueCount="239">
  <si>
    <t xml:space="preserve">◆ 세입                                                                                                      </t>
  </si>
  <si>
    <t xml:space="preserve">  (단위:원)</t>
  </si>
  <si>
    <t>과목</t>
  </si>
  <si>
    <t>예산액</t>
  </si>
  <si>
    <t>산출근거</t>
  </si>
  <si>
    <t>관</t>
  </si>
  <si>
    <t>항</t>
  </si>
  <si>
    <t>목</t>
  </si>
  <si>
    <t>01</t>
  </si>
  <si>
    <t>입소자
부담금수입</t>
  </si>
  <si>
    <t>입소비용수입</t>
  </si>
  <si>
    <t>×</t>
  </si>
  <si>
    <t>%</t>
  </si>
  <si>
    <t>명</t>
  </si>
  <si>
    <t>=</t>
  </si>
  <si>
    <t>월</t>
  </si>
  <si>
    <t>일</t>
  </si>
  <si>
    <t>합계</t>
  </si>
  <si>
    <t>04</t>
  </si>
  <si>
    <t>보조금수입</t>
  </si>
  <si>
    <t>생계비 외 월</t>
  </si>
  <si>
    <t>05</t>
  </si>
  <si>
    <t>후원금수입</t>
  </si>
  <si>
    <t>비지정후원금</t>
  </si>
  <si>
    <t>06</t>
  </si>
  <si>
    <t>요양급여수입</t>
  </si>
  <si>
    <t>08</t>
  </si>
  <si>
    <t>전입금</t>
  </si>
  <si>
    <t>법인전입금</t>
  </si>
  <si>
    <t>09</t>
  </si>
  <si>
    <t>이월금</t>
  </si>
  <si>
    <t>전년도이월금</t>
  </si>
  <si>
    <t>기타예금이자수입</t>
  </si>
  <si>
    <t>=</t>
  </si>
  <si>
    <t>기타잡수입</t>
  </si>
  <si>
    <t xml:space="preserve"> - 실습비 수입</t>
  </si>
  <si>
    <t xml:space="preserve"> - 직원식대 수입</t>
  </si>
  <si>
    <t xml:space="preserve"> - 기타잡수입</t>
  </si>
  <si>
    <t>세입총액</t>
  </si>
  <si>
    <t>◆ 세출</t>
  </si>
  <si>
    <t>사무비</t>
  </si>
  <si>
    <t>인건비</t>
  </si>
  <si>
    <t>개월</t>
  </si>
  <si>
    <t>일용잡금</t>
  </si>
  <si>
    <t>퇴직금및퇴직적립금</t>
  </si>
  <si>
    <t>사회보험부담비용</t>
  </si>
  <si>
    <r>
      <t xml:space="preserve"> </t>
    </r>
    <r>
      <rPr>
        <sz val="8"/>
        <color indexed="8"/>
        <rFont val="굴림"/>
        <family val="3"/>
      </rPr>
      <t>- 회식비</t>
    </r>
  </si>
  <si>
    <t>회</t>
  </si>
  <si>
    <r>
      <t xml:space="preserve"> </t>
    </r>
    <r>
      <rPr>
        <sz val="8"/>
        <color indexed="8"/>
        <rFont val="굴림"/>
        <family val="3"/>
      </rPr>
      <t>- 외근식비</t>
    </r>
  </si>
  <si>
    <r>
      <t xml:space="preserve"> </t>
    </r>
    <r>
      <rPr>
        <sz val="8"/>
        <color indexed="8"/>
        <rFont val="굴림"/>
        <family val="3"/>
      </rPr>
      <t>- 교육비</t>
    </r>
  </si>
  <si>
    <t>*</t>
  </si>
  <si>
    <t>(휴가비포함)</t>
  </si>
  <si>
    <t>소계</t>
  </si>
  <si>
    <t>업무추진비</t>
  </si>
  <si>
    <t>기관운영비</t>
  </si>
  <si>
    <r>
      <t xml:space="preserve"> </t>
    </r>
    <r>
      <rPr>
        <sz val="8"/>
        <color indexed="8"/>
        <rFont val="굴림"/>
        <family val="3"/>
      </rPr>
      <t>- 유관처축의금</t>
    </r>
  </si>
  <si>
    <r>
      <t xml:space="preserve"> </t>
    </r>
    <r>
      <rPr>
        <sz val="8"/>
        <color indexed="8"/>
        <rFont val="굴림"/>
        <family val="3"/>
      </rPr>
      <t>- 유관처부의금</t>
    </r>
  </si>
  <si>
    <t>직책보조비</t>
  </si>
  <si>
    <t>회의비</t>
  </si>
  <si>
    <r>
      <t xml:space="preserve"> </t>
    </r>
    <r>
      <rPr>
        <sz val="8"/>
        <color indexed="8"/>
        <rFont val="굴림"/>
        <family val="3"/>
      </rPr>
      <t>- 운영위원회</t>
    </r>
  </si>
  <si>
    <t>분기</t>
  </si>
  <si>
    <r>
      <t xml:space="preserve"> </t>
    </r>
    <r>
      <rPr>
        <sz val="8"/>
        <color indexed="8"/>
        <rFont val="굴림"/>
        <family val="3"/>
      </rPr>
      <t>- 이사회</t>
    </r>
  </si>
  <si>
    <t>운영비</t>
  </si>
  <si>
    <t>여비</t>
  </si>
  <si>
    <r>
      <t xml:space="preserve"> </t>
    </r>
    <r>
      <rPr>
        <sz val="8"/>
        <color indexed="8"/>
        <rFont val="굴림"/>
        <family val="3"/>
      </rPr>
      <t>- 교통비 외</t>
    </r>
  </si>
  <si>
    <t>수용비및
수수료</t>
  </si>
  <si>
    <r>
      <t xml:space="preserve"> </t>
    </r>
    <r>
      <rPr>
        <sz val="8"/>
        <color indexed="8"/>
        <rFont val="굴림"/>
        <family val="3"/>
      </rPr>
      <t>- 가스료 외</t>
    </r>
  </si>
  <si>
    <r>
      <t xml:space="preserve"> </t>
    </r>
    <r>
      <rPr>
        <sz val="8"/>
        <color indexed="8"/>
        <rFont val="굴림"/>
        <family val="3"/>
      </rPr>
      <t>- 배상보험 외</t>
    </r>
  </si>
  <si>
    <t>차량비</t>
  </si>
  <si>
    <r>
      <t xml:space="preserve"> </t>
    </r>
    <r>
      <rPr>
        <sz val="8"/>
        <color indexed="8"/>
        <rFont val="굴림"/>
        <family val="3"/>
      </rPr>
      <t>- 차량유대 외</t>
    </r>
  </si>
  <si>
    <t>기타운영비</t>
  </si>
  <si>
    <t>02</t>
  </si>
  <si>
    <t>재산조성비</t>
  </si>
  <si>
    <t>시설비</t>
  </si>
  <si>
    <t>시설비</t>
  </si>
  <si>
    <t>자산취득비</t>
  </si>
  <si>
    <t>시설장비
유지비</t>
  </si>
  <si>
    <t>03</t>
  </si>
  <si>
    <t>사업비</t>
  </si>
  <si>
    <t>생계비</t>
  </si>
  <si>
    <r>
      <t xml:space="preserve"> </t>
    </r>
    <r>
      <rPr>
        <sz val="8"/>
        <color indexed="8"/>
        <rFont val="굴림"/>
        <family val="3"/>
      </rPr>
      <t>- 부식대 외</t>
    </r>
  </si>
  <si>
    <t>수용기관경비</t>
  </si>
  <si>
    <r>
      <t xml:space="preserve"> </t>
    </r>
    <r>
      <rPr>
        <sz val="8"/>
        <color indexed="8"/>
        <rFont val="굴림"/>
        <family val="3"/>
      </rPr>
      <t>- 생활물품 외</t>
    </r>
  </si>
  <si>
    <r>
      <t xml:space="preserve"> </t>
    </r>
    <r>
      <rPr>
        <sz val="8"/>
        <color indexed="8"/>
        <rFont val="굴림"/>
        <family val="3"/>
      </rPr>
      <t xml:space="preserve">- </t>
    </r>
  </si>
  <si>
    <t>년</t>
  </si>
  <si>
    <t>벌</t>
  </si>
  <si>
    <t>의료비</t>
  </si>
  <si>
    <t>장의비</t>
  </si>
  <si>
    <t>사업비</t>
  </si>
  <si>
    <t xml:space="preserve"> - 프로그램물품구입</t>
  </si>
  <si>
    <t>월</t>
  </si>
  <si>
    <t>×</t>
  </si>
  <si>
    <t>개월</t>
  </si>
  <si>
    <t xml:space="preserve"> - 생신잔치</t>
  </si>
  <si>
    <t xml:space="preserve"> - 어버이날 행사</t>
  </si>
  <si>
    <t xml:space="preserve"> - 크리스마스 행사</t>
  </si>
  <si>
    <t xml:space="preserve"> - 나들이</t>
  </si>
  <si>
    <t>분기</t>
  </si>
  <si>
    <t>전출금</t>
  </si>
  <si>
    <t>부채상환금</t>
  </si>
  <si>
    <t>부채상환금</t>
  </si>
  <si>
    <t>원금상환금</t>
  </si>
  <si>
    <t>이자지불금</t>
  </si>
  <si>
    <t>07</t>
  </si>
  <si>
    <t>잡지출</t>
  </si>
  <si>
    <t>예비비</t>
  </si>
  <si>
    <t>적립금</t>
  </si>
  <si>
    <t>운영충당적립금</t>
  </si>
  <si>
    <t>운영충당
적립금</t>
  </si>
  <si>
    <t>준비금</t>
  </si>
  <si>
    <t>환경개선준비금</t>
  </si>
  <si>
    <t>시설환경 
개선준비금</t>
  </si>
  <si>
    <t>세출총액</t>
  </si>
  <si>
    <t>×</t>
  </si>
  <si>
    <t>개월</t>
  </si>
  <si>
    <t>=</t>
  </si>
  <si>
    <t>명</t>
  </si>
  <si>
    <t>법인전출금</t>
  </si>
  <si>
    <t>월</t>
  </si>
  <si>
    <t>팀장(주간보호)1,380,000*1명*12개월=16,560,000</t>
  </si>
  <si>
    <t>16,560,000 주임 1,580,000*1명*12개월=18,960,000</t>
  </si>
  <si>
    <t>주간보호 , 요양보호사(주간) 1,330,000*1명*12=15,960,000</t>
  </si>
  <si>
    <t xml:space="preserve"> - 입소상담경비</t>
  </si>
  <si>
    <t>분기</t>
  </si>
  <si>
    <t>분기</t>
  </si>
  <si>
    <t>기초</t>
  </si>
  <si>
    <t>경감</t>
  </si>
  <si>
    <t>일반</t>
  </si>
  <si>
    <t xml:space="preserve"> - 상해공제보험</t>
  </si>
  <si>
    <t>(기초)</t>
  </si>
  <si>
    <t>(경감)</t>
  </si>
  <si>
    <t>(일반)</t>
  </si>
  <si>
    <t>×</t>
  </si>
  <si>
    <t xml:space="preserve">
</t>
  </si>
  <si>
    <t>개월</t>
  </si>
  <si>
    <t>=</t>
  </si>
  <si>
    <t xml:space="preserve"> - 인터넷사용료외  </t>
  </si>
  <si>
    <t xml:space="preserve"> - 워크샵</t>
  </si>
  <si>
    <t>명</t>
  </si>
  <si>
    <t xml:space="preserve"> - 중식,간식비</t>
  </si>
  <si>
    <t>월</t>
  </si>
  <si>
    <t>합계</t>
  </si>
  <si>
    <t>장기요양급여수입</t>
  </si>
  <si>
    <t>08</t>
  </si>
  <si>
    <t>법인전입금
후원금</t>
  </si>
  <si>
    <t xml:space="preserve"> - 주야간보호</t>
  </si>
  <si>
    <t>본인부담비용수입</t>
  </si>
  <si>
    <t>식대비용수입</t>
  </si>
  <si>
    <t xml:space="preserve"> - 원장 외</t>
  </si>
  <si>
    <t xml:space="preserve"> -EV보수비</t>
  </si>
  <si>
    <t>0.25</t>
  </si>
  <si>
    <t xml:space="preserve"> -보일러, 피난구 구입비 외</t>
  </si>
  <si>
    <t>급여</t>
  </si>
  <si>
    <t>×</t>
  </si>
  <si>
    <t>개월</t>
  </si>
  <si>
    <t>각종수당</t>
  </si>
  <si>
    <t>복지수당(간)</t>
  </si>
  <si>
    <t>복지수당(직)</t>
  </si>
  <si>
    <t>각종수당(직)</t>
  </si>
  <si>
    <t>각종수당(간)</t>
  </si>
  <si>
    <t xml:space="preserve"> - (직)월급여 해당분</t>
  </si>
  <si>
    <t xml:space="preserve"> - (간)월급여 해당분</t>
  </si>
  <si>
    <t xml:space="preserve"> - 국민연금(직)</t>
  </si>
  <si>
    <t xml:space="preserve"> - 건강보험(직)</t>
  </si>
  <si>
    <t xml:space="preserve"> - 장기요양보험(직)</t>
  </si>
  <si>
    <t xml:space="preserve"> - 고용보험(직)</t>
  </si>
  <si>
    <t xml:space="preserve"> - 산재보험(직)</t>
  </si>
  <si>
    <t xml:space="preserve"> - 국민연금(간)</t>
  </si>
  <si>
    <t xml:space="preserve"> - 건강보험(간)</t>
  </si>
  <si>
    <t xml:space="preserve"> - 장기요양보험(간)</t>
  </si>
  <si>
    <t xml:space="preserve"> - 고용보험(간)</t>
  </si>
  <si>
    <t xml:space="preserve"> - 산재보험(간)</t>
  </si>
  <si>
    <t xml:space="preserve"> - 피복비</t>
  </si>
  <si>
    <t>월</t>
  </si>
  <si>
    <t>공공요금 및 각종 세금공과금</t>
  </si>
  <si>
    <t>명×</t>
  </si>
  <si>
    <t xml:space="preserve"> - 특별급식비</t>
  </si>
  <si>
    <t xml:space="preserve"> - 지역사회개발 사업</t>
  </si>
  <si>
    <t xml:space="preserve"> - 자원봉사 및 
     후원 사업</t>
  </si>
  <si>
    <t xml:space="preserve"> - 리플렛등 홍보물 제작</t>
  </si>
  <si>
    <t>회</t>
  </si>
  <si>
    <t>년</t>
  </si>
  <si>
    <t xml:space="preserve">  강사료</t>
  </si>
  <si>
    <t xml:space="preserve">  </t>
  </si>
  <si>
    <t xml:space="preserve"> - 명절귀성여비(직)</t>
  </si>
  <si>
    <t xml:space="preserve"> - 명절귀성여비(간)</t>
  </si>
  <si>
    <t>직원식재료수입</t>
  </si>
  <si>
    <t>시군구보조금수입</t>
  </si>
  <si>
    <t>예비비</t>
  </si>
  <si>
    <t>잡수입</t>
  </si>
  <si>
    <t>가산금수입</t>
  </si>
  <si>
    <t>가산금수입</t>
  </si>
  <si>
    <t xml:space="preserve"> - 팀장 외</t>
  </si>
  <si>
    <t xml:space="preserve"> - </t>
  </si>
  <si>
    <t>0.75</t>
  </si>
  <si>
    <t>-인력가산 월400만*12=48,000,000원</t>
  </si>
  <si>
    <t>0.75</t>
  </si>
  <si>
    <t>월</t>
  </si>
  <si>
    <t xml:space="preserve"> - 강사료</t>
  </si>
  <si>
    <t>장기근속비</t>
  </si>
  <si>
    <t>개월</t>
  </si>
  <si>
    <t>1명</t>
  </si>
  <si>
    <t xml:space="preserve"> - 입소보호32명기준/기초6명, 경감:20명, 일반6명</t>
  </si>
  <si>
    <t>13명</t>
  </si>
  <si>
    <t>원</t>
  </si>
  <si>
    <t>2022년 안심노인요양시설 예산서</t>
  </si>
  <si>
    <t xml:space="preserve"> - (직) 과장외 18명(월급여36,559,920)               </t>
  </si>
  <si>
    <t xml:space="preserve"> - (간) 원장외 2명(월급여 9,328,880)               </t>
  </si>
  <si>
    <t xml:space="preserve"> - 매월 적립</t>
  </si>
  <si>
    <t xml:space="preserve"> - 입소보호(기초수급자 제외)</t>
  </si>
  <si>
    <t>프로그램        사업비</t>
  </si>
  <si>
    <t>2022년 안심노인요양시설(주야간보호) 예산서</t>
  </si>
  <si>
    <t xml:space="preserve"> - 주야간보호 6명기준/일반6명</t>
  </si>
  <si>
    <t xml:space="preserve"> - (직) 팀장외 2명(월급여5,743,320)               </t>
  </si>
  <si>
    <t>=</t>
  </si>
  <si>
    <t xml:space="preserve">   - (간) 조리원 1명(월급여 1,914,440)               </t>
  </si>
  <si>
    <t>보수교육비</t>
  </si>
  <si>
    <t xml:space="preserve"> -EV보수비 외</t>
  </si>
  <si>
    <t>퇴직금</t>
  </si>
  <si>
    <t>*12</t>
  </si>
  <si>
    <t>1달 급여액</t>
  </si>
  <si>
    <t>직</t>
  </si>
  <si>
    <t>간</t>
  </si>
  <si>
    <t xml:space="preserve"> - 노후 가구 및 전자기기 구입</t>
  </si>
  <si>
    <t xml:space="preserve"> </t>
  </si>
  <si>
    <t>월</t>
  </si>
  <si>
    <t>개월</t>
  </si>
  <si>
    <t xml:space="preserve"> - 운영충당적립금</t>
  </si>
  <si>
    <t xml:space="preserve"> - 시설환경개선준비금</t>
  </si>
  <si>
    <t>프로그램       사업비</t>
  </si>
  <si>
    <t>1.15</t>
  </si>
  <si>
    <t xml:space="preserve"> - 기타회의 </t>
  </si>
  <si>
    <t xml:space="preserve"> - 기관 광고비 외</t>
  </si>
  <si>
    <t xml:space="preserve"> - 명절선물비</t>
  </si>
  <si>
    <t>회당</t>
  </si>
  <si>
    <t xml:space="preserve"> - 직원중식,간식비</t>
  </si>
  <si>
    <t xml:space="preserve"> - 회의 시 여비 및 경비조</t>
  </si>
  <si>
    <t>1.15</t>
  </si>
  <si>
    <t xml:space="preserve"> - 주야간보호6명기준/일반6명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</si>
</sst>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_);[Red]\(#,##0.00\)"/>
    <numFmt numFmtId="179" formatCode="#,##0.000_);[Red]\(#,##0.000\)"/>
    <numFmt numFmtId="180" formatCode="[$-412]yyyy&quot;년&quot;\ m&quot;월&quot;\ d&quot;일&quot;\ dddd"/>
    <numFmt numFmtId="181" formatCode="[$-412]AM/PM\ h:mm:ss"/>
    <numFmt numFmtId="182" formatCode="#,##0_ "/>
    <numFmt numFmtId="183" formatCode="0_);[Red]\(0\)"/>
  </numFmts>
  <fonts count="5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8"/>
      <color indexed="8"/>
      <name val="휴먼엑스포"/>
      <family val="1"/>
    </font>
    <font>
      <sz val="8"/>
      <name val="맑은 고딕"/>
      <family val="3"/>
    </font>
    <font>
      <sz val="12"/>
      <color indexed="8"/>
      <name val="맑은 고딕"/>
      <family val="3"/>
    </font>
    <font>
      <sz val="12"/>
      <color indexed="8"/>
      <name val="굴림"/>
      <family val="3"/>
    </font>
    <font>
      <sz val="8"/>
      <color indexed="8"/>
      <name val="굴림"/>
      <family val="3"/>
    </font>
    <font>
      <sz val="10"/>
      <color indexed="8"/>
      <name val="굴림"/>
      <family val="3"/>
    </font>
    <font>
      <sz val="12"/>
      <color indexed="8"/>
      <name val="Arial Narrow"/>
      <family val="2"/>
    </font>
    <font>
      <sz val="6"/>
      <color indexed="8"/>
      <name val="굴림"/>
      <family val="3"/>
    </font>
    <font>
      <sz val="9"/>
      <color indexed="8"/>
      <name val="맑은 고딕"/>
      <family val="3"/>
    </font>
    <font>
      <sz val="10"/>
      <color indexed="62"/>
      <name val="Arial"/>
      <family val="2"/>
    </font>
    <font>
      <sz val="10"/>
      <color indexed="8"/>
      <name val="맑은 고딕"/>
      <family val="3"/>
    </font>
    <font>
      <sz val="8"/>
      <color indexed="8"/>
      <name val="맑은 고딕"/>
      <family val="3"/>
    </font>
    <font>
      <sz val="7"/>
      <color indexed="8"/>
      <name val="굴림"/>
      <family val="3"/>
    </font>
    <font>
      <u val="single"/>
      <sz val="11"/>
      <color indexed="12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4.3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4.3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맑은 고딕"/>
      <family val="3"/>
    </font>
    <font>
      <sz val="8"/>
      <color theme="1"/>
      <name val="맑은 고딕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/>
      <right/>
      <top style="thin"/>
      <bottom style="medium"/>
    </border>
    <border>
      <left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thin">
        <color theme="0" tint="-0.24993999302387238"/>
      </bottom>
    </border>
    <border>
      <left/>
      <right style="medium"/>
      <top style="thin">
        <color indexed="8"/>
      </top>
      <bottom/>
    </border>
    <border>
      <left/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double"/>
    </border>
    <border>
      <left/>
      <right style="thin">
        <color indexed="8"/>
      </right>
      <top style="thin">
        <color indexed="8"/>
      </top>
      <bottom style="double"/>
    </border>
    <border>
      <left style="medium"/>
      <right>
        <color indexed="63"/>
      </right>
      <top style="thin">
        <color indexed="8"/>
      </top>
      <bottom/>
    </border>
    <border>
      <left style="medium"/>
      <right/>
      <top/>
      <bottom/>
    </border>
    <border>
      <left style="medium"/>
      <right>
        <color indexed="63"/>
      </right>
      <top/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/>
      <top style="thin">
        <color indexed="8"/>
      </top>
      <bottom style="double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medium"/>
      <bottom/>
    </border>
    <border>
      <left style="thin">
        <color indexed="8"/>
      </left>
      <right/>
      <top/>
      <bottom style="double"/>
    </border>
    <border>
      <left style="thin">
        <color indexed="8"/>
      </left>
      <right/>
      <top style="thin"/>
      <bottom/>
    </border>
    <border>
      <left style="thin">
        <color indexed="8"/>
      </left>
      <right style="thin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medium"/>
      <right style="thin">
        <color indexed="8"/>
      </right>
      <top style="double"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double"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double"/>
      <bottom/>
    </border>
    <border>
      <left/>
      <right style="medium"/>
      <top style="double"/>
      <bottom>
        <color indexed="63"/>
      </bottom>
    </border>
    <border>
      <left style="thin"/>
      <right/>
      <top/>
      <bottom style="thin">
        <color indexed="8"/>
      </bottom>
    </border>
    <border>
      <left style="thin">
        <color indexed="8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>
        <color indexed="63"/>
      </right>
      <top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/>
      <bottom style="thin">
        <color indexed="8"/>
      </bottom>
    </border>
  </borders>
  <cellStyleXfs count="7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0" fontId="1" fillId="27" borderId="2" applyNumberFormat="0" applyFont="0" applyAlignment="0" applyProtection="0"/>
    <xf numFmtId="9" fontId="1" fillId="0" borderId="0" applyFon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25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5" fillId="0" borderId="0" applyNumberFormat="0" applyFill="0" applyBorder="0" applyAlignment="0" applyProtection="0"/>
  </cellStyleXfs>
  <cellXfs count="388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left" vertical="center" wrapText="1"/>
    </xf>
    <xf numFmtId="41" fontId="6" fillId="0" borderId="0" xfId="48" applyFont="1" applyBorder="1" applyAlignment="1">
      <alignment horizontal="left" vertical="center"/>
    </xf>
    <xf numFmtId="176" fontId="6" fillId="0" borderId="0" xfId="0" applyNumberFormat="1" applyFont="1" applyBorder="1" applyAlignment="1" quotePrefix="1">
      <alignment horizontal="left" vertical="center" wrapText="1"/>
    </xf>
    <xf numFmtId="176" fontId="6" fillId="0" borderId="11" xfId="0" applyNumberFormat="1" applyFont="1" applyBorder="1" applyAlignment="1">
      <alignment horizontal="right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left" vertical="center" wrapText="1"/>
    </xf>
    <xf numFmtId="176" fontId="6" fillId="0" borderId="13" xfId="0" applyNumberFormat="1" applyFont="1" applyBorder="1" applyAlignment="1" quotePrefix="1">
      <alignment horizontal="left" vertical="center" wrapText="1"/>
    </xf>
    <xf numFmtId="176" fontId="6" fillId="0" borderId="14" xfId="0" applyNumberFormat="1" applyFont="1" applyBorder="1" applyAlignment="1">
      <alignment horizontal="right" vertical="center" wrapText="1"/>
    </xf>
    <xf numFmtId="41" fontId="8" fillId="0" borderId="15" xfId="48" applyFont="1" applyBorder="1" applyAlignment="1">
      <alignment horizontal="right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left" vertical="center" wrapText="1"/>
    </xf>
    <xf numFmtId="176" fontId="6" fillId="0" borderId="17" xfId="0" applyNumberFormat="1" applyFont="1" applyBorder="1" applyAlignment="1" quotePrefix="1">
      <alignment horizontal="left" vertical="center" wrapText="1"/>
    </xf>
    <xf numFmtId="176" fontId="6" fillId="0" borderId="18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1" fontId="10" fillId="0" borderId="0" xfId="48" applyFont="1" applyAlignment="1">
      <alignment vertical="center"/>
    </xf>
    <xf numFmtId="41" fontId="8" fillId="0" borderId="19" xfId="48" applyFont="1" applyBorder="1" applyAlignment="1">
      <alignment horizontal="right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left" vertical="center" wrapText="1"/>
    </xf>
    <xf numFmtId="176" fontId="11" fillId="0" borderId="0" xfId="0" applyNumberFormat="1" applyFont="1" applyAlignment="1">
      <alignment vertical="center"/>
    </xf>
    <xf numFmtId="0" fontId="6" fillId="0" borderId="20" xfId="0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right" vertical="center" wrapText="1"/>
    </xf>
    <xf numFmtId="176" fontId="6" fillId="0" borderId="22" xfId="0" applyNumberFormat="1" applyFont="1" applyBorder="1" applyAlignment="1">
      <alignment horizontal="center" vertical="center" wrapText="1"/>
    </xf>
    <xf numFmtId="176" fontId="6" fillId="0" borderId="23" xfId="0" applyNumberFormat="1" applyFont="1" applyBorder="1" applyAlignment="1">
      <alignment horizontal="left" vertical="center" wrapText="1"/>
    </xf>
    <xf numFmtId="176" fontId="6" fillId="0" borderId="24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1" fontId="6" fillId="0" borderId="0" xfId="48" applyFont="1" applyAlignment="1">
      <alignment vertical="center"/>
    </xf>
    <xf numFmtId="41" fontId="12" fillId="0" borderId="0" xfId="48" applyFont="1" applyAlignment="1">
      <alignment vertical="center"/>
    </xf>
    <xf numFmtId="176" fontId="6" fillId="0" borderId="0" xfId="0" applyNumberFormat="1" applyFont="1" applyBorder="1" applyAlignment="1">
      <alignment horizontal="right" vertical="center" wrapText="1"/>
    </xf>
    <xf numFmtId="41" fontId="4" fillId="0" borderId="0" xfId="48" applyFont="1" applyAlignment="1">
      <alignment vertical="center"/>
    </xf>
    <xf numFmtId="41" fontId="6" fillId="0" borderId="0" xfId="48" applyFont="1" applyAlignment="1">
      <alignment horizontal="center" vertical="center"/>
    </xf>
    <xf numFmtId="41" fontId="6" fillId="0" borderId="0" xfId="48" applyFont="1" applyAlignment="1">
      <alignment horizontal="left" vertical="center"/>
    </xf>
    <xf numFmtId="41" fontId="6" fillId="0" borderId="0" xfId="48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3" fillId="0" borderId="0" xfId="67" applyFont="1">
      <alignment vertical="center"/>
      <protection/>
    </xf>
    <xf numFmtId="176" fontId="6" fillId="0" borderId="0" xfId="0" applyNumberFormat="1" applyFont="1" applyBorder="1" applyAlignment="1">
      <alignment vertical="center" wrapText="1"/>
    </xf>
    <xf numFmtId="176" fontId="8" fillId="0" borderId="15" xfId="0" applyNumberFormat="1" applyFont="1" applyBorder="1" applyAlignment="1">
      <alignment horizontal="right" vertical="center" wrapText="1"/>
    </xf>
    <xf numFmtId="176" fontId="8" fillId="0" borderId="25" xfId="0" applyNumberFormat="1" applyFont="1" applyBorder="1" applyAlignment="1">
      <alignment horizontal="right" vertical="center" wrapText="1"/>
    </xf>
    <xf numFmtId="176" fontId="6" fillId="0" borderId="17" xfId="0" applyNumberFormat="1" applyFont="1" applyBorder="1" applyAlignment="1">
      <alignment vertical="center" wrapText="1"/>
    </xf>
    <xf numFmtId="176" fontId="8" fillId="0" borderId="26" xfId="0" applyNumberFormat="1" applyFont="1" applyBorder="1" applyAlignment="1">
      <alignment horizontal="right" vertical="center" wrapText="1"/>
    </xf>
    <xf numFmtId="176" fontId="6" fillId="0" borderId="27" xfId="0" applyNumberFormat="1" applyFont="1" applyBorder="1" applyAlignment="1">
      <alignment horizontal="left" vertical="center" wrapText="1"/>
    </xf>
    <xf numFmtId="176" fontId="6" fillId="0" borderId="27" xfId="0" applyNumberFormat="1" applyFont="1" applyBorder="1" applyAlignment="1">
      <alignment horizontal="center" vertical="center" wrapText="1"/>
    </xf>
    <xf numFmtId="176" fontId="6" fillId="0" borderId="27" xfId="0" applyNumberFormat="1" applyFont="1" applyBorder="1" applyAlignment="1" quotePrefix="1">
      <alignment horizontal="left" vertical="center" wrapText="1"/>
    </xf>
    <xf numFmtId="176" fontId="6" fillId="0" borderId="28" xfId="0" applyNumberFormat="1" applyFont="1" applyBorder="1" applyAlignment="1">
      <alignment horizontal="right" vertical="center" wrapText="1"/>
    </xf>
    <xf numFmtId="0" fontId="13" fillId="0" borderId="27" xfId="67" applyFont="1" applyBorder="1" applyAlignment="1">
      <alignment horizontal="center" vertical="center"/>
      <protection/>
    </xf>
    <xf numFmtId="0" fontId="13" fillId="0" borderId="0" xfId="67" applyFont="1" applyAlignment="1">
      <alignment horizontal="center" vertical="center"/>
      <protection/>
    </xf>
    <xf numFmtId="0" fontId="13" fillId="0" borderId="0" xfId="67" applyFont="1" applyBorder="1" applyAlignment="1">
      <alignment horizontal="center" vertical="center"/>
      <protection/>
    </xf>
    <xf numFmtId="0" fontId="13" fillId="0" borderId="13" xfId="67" applyFont="1" applyBorder="1" applyAlignment="1">
      <alignment horizontal="center" vertical="center"/>
      <protection/>
    </xf>
    <xf numFmtId="176" fontId="6" fillId="0" borderId="29" xfId="0" applyNumberFormat="1" applyFont="1" applyBorder="1" applyAlignment="1">
      <alignment horizontal="left" vertical="center" wrapText="1"/>
    </xf>
    <xf numFmtId="176" fontId="6" fillId="0" borderId="29" xfId="0" applyNumberFormat="1" applyFont="1" applyBorder="1" applyAlignment="1">
      <alignment vertical="center" wrapText="1"/>
    </xf>
    <xf numFmtId="176" fontId="6" fillId="0" borderId="29" xfId="0" applyNumberFormat="1" applyFont="1" applyBorder="1" applyAlignment="1" quotePrefix="1">
      <alignment horizontal="left" vertical="center" wrapText="1"/>
    </xf>
    <xf numFmtId="176" fontId="6" fillId="0" borderId="30" xfId="0" applyNumberFormat="1" applyFont="1" applyBorder="1" applyAlignment="1">
      <alignment horizontal="left" vertical="center" wrapText="1"/>
    </xf>
    <xf numFmtId="176" fontId="6" fillId="0" borderId="30" xfId="0" applyNumberFormat="1" applyFont="1" applyBorder="1" applyAlignment="1">
      <alignment vertical="center" wrapText="1"/>
    </xf>
    <xf numFmtId="176" fontId="6" fillId="0" borderId="30" xfId="0" applyNumberFormat="1" applyFont="1" applyBorder="1" applyAlignment="1" quotePrefix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176" fontId="8" fillId="0" borderId="31" xfId="0" applyNumberFormat="1" applyFont="1" applyBorder="1" applyAlignment="1">
      <alignment horizontal="right" vertical="center" wrapText="1"/>
    </xf>
    <xf numFmtId="176" fontId="6" fillId="0" borderId="13" xfId="0" applyNumberFormat="1" applyFont="1" applyBorder="1" applyAlignment="1">
      <alignment vertical="center" wrapText="1"/>
    </xf>
    <xf numFmtId="176" fontId="6" fillId="0" borderId="0" xfId="0" applyNumberFormat="1" applyFont="1" applyBorder="1" applyAlignment="1" quotePrefix="1">
      <alignment horizontal="right" vertical="center" wrapText="1"/>
    </xf>
    <xf numFmtId="176" fontId="8" fillId="0" borderId="33" xfId="0" applyNumberFormat="1" applyFont="1" applyBorder="1" applyAlignment="1">
      <alignment horizontal="right" vertical="center" wrapText="1"/>
    </xf>
    <xf numFmtId="0" fontId="6" fillId="0" borderId="34" xfId="0" applyFont="1" applyBorder="1" applyAlignment="1">
      <alignment horizontal="center" vertical="center" wrapText="1"/>
    </xf>
    <xf numFmtId="176" fontId="8" fillId="0" borderId="35" xfId="0" applyNumberFormat="1" applyFont="1" applyBorder="1" applyAlignment="1">
      <alignment horizontal="right" vertical="center" wrapText="1"/>
    </xf>
    <xf numFmtId="0" fontId="6" fillId="0" borderId="36" xfId="0" applyFont="1" applyBorder="1" applyAlignment="1">
      <alignment horizontal="center" vertical="center" wrapText="1"/>
    </xf>
    <xf numFmtId="176" fontId="8" fillId="0" borderId="36" xfId="0" applyNumberFormat="1" applyFont="1" applyBorder="1" applyAlignment="1">
      <alignment horizontal="right" vertical="center" wrapText="1"/>
    </xf>
    <xf numFmtId="176" fontId="6" fillId="0" borderId="37" xfId="0" applyNumberFormat="1" applyFont="1" applyBorder="1" applyAlignment="1">
      <alignment vertical="center" wrapText="1"/>
    </xf>
    <xf numFmtId="0" fontId="13" fillId="0" borderId="0" xfId="67" applyFont="1" applyBorder="1" applyAlignment="1">
      <alignment vertical="center"/>
      <protection/>
    </xf>
    <xf numFmtId="0" fontId="13" fillId="0" borderId="0" xfId="67" applyFont="1" applyBorder="1">
      <alignment vertical="center"/>
      <protection/>
    </xf>
    <xf numFmtId="176" fontId="6" fillId="0" borderId="11" xfId="0" applyNumberFormat="1" applyFont="1" applyBorder="1" applyAlignment="1" quotePrefix="1">
      <alignment horizontal="right" vertical="center" wrapText="1"/>
    </xf>
    <xf numFmtId="176" fontId="6" fillId="0" borderId="27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right" vertical="center" wrapText="1"/>
    </xf>
    <xf numFmtId="176" fontId="8" fillId="0" borderId="21" xfId="0" applyNumberFormat="1" applyFont="1" applyBorder="1" applyAlignment="1">
      <alignment horizontal="right" vertical="center" wrapText="1"/>
    </xf>
    <xf numFmtId="176" fontId="6" fillId="0" borderId="38" xfId="0" applyNumberFormat="1" applyFont="1" applyBorder="1" applyAlignment="1">
      <alignment horizontal="center" vertical="center" wrapText="1"/>
    </xf>
    <xf numFmtId="176" fontId="6" fillId="0" borderId="23" xfId="0" applyNumberFormat="1" applyFont="1" applyBorder="1" applyAlignment="1" quotePrefix="1">
      <alignment horizontal="left" vertical="center" wrapText="1"/>
    </xf>
    <xf numFmtId="0" fontId="5" fillId="0" borderId="0" xfId="67" applyFont="1" applyAlignment="1">
      <alignment horizontal="center" vertical="center"/>
      <protection/>
    </xf>
    <xf numFmtId="41" fontId="5" fillId="0" borderId="0" xfId="49" applyFont="1" applyAlignment="1">
      <alignment vertical="center"/>
    </xf>
    <xf numFmtId="41" fontId="10" fillId="0" borderId="0" xfId="49" applyFont="1" applyAlignment="1">
      <alignment horizontal="center" vertical="center"/>
    </xf>
    <xf numFmtId="0" fontId="1" fillId="0" borderId="0" xfId="67">
      <alignment vertical="center"/>
      <protection/>
    </xf>
    <xf numFmtId="41" fontId="1" fillId="0" borderId="0" xfId="49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176" fontId="8" fillId="0" borderId="0" xfId="0" applyNumberFormat="1" applyFont="1" applyBorder="1" applyAlignment="1">
      <alignment vertical="center" wrapText="1"/>
    </xf>
    <xf numFmtId="176" fontId="6" fillId="0" borderId="39" xfId="0" applyNumberFormat="1" applyFont="1" applyBorder="1" applyAlignment="1">
      <alignment vertical="center" wrapText="1"/>
    </xf>
    <xf numFmtId="176" fontId="6" fillId="0" borderId="39" xfId="0" applyNumberFormat="1" applyFont="1" applyBorder="1" applyAlignment="1">
      <alignment horizontal="left" vertical="center" wrapText="1"/>
    </xf>
    <xf numFmtId="176" fontId="6" fillId="0" borderId="39" xfId="0" applyNumberFormat="1" applyFont="1" applyBorder="1" applyAlignment="1" quotePrefix="1">
      <alignment horizontal="left" vertical="center" wrapText="1"/>
    </xf>
    <xf numFmtId="176" fontId="6" fillId="0" borderId="40" xfId="0" applyNumberFormat="1" applyFont="1" applyBorder="1" applyAlignment="1">
      <alignment horizontal="right" vertical="center" wrapText="1"/>
    </xf>
    <xf numFmtId="41" fontId="5" fillId="0" borderId="0" xfId="49" applyFont="1" applyBorder="1" applyAlignment="1">
      <alignment vertical="center"/>
    </xf>
    <xf numFmtId="41" fontId="1" fillId="0" borderId="0" xfId="49" applyFont="1" applyBorder="1" applyAlignment="1">
      <alignment horizontal="center" vertical="center"/>
    </xf>
    <xf numFmtId="41" fontId="6" fillId="0" borderId="0" xfId="48" applyFont="1" applyBorder="1" applyAlignment="1">
      <alignment horizontal="center" vertical="center"/>
    </xf>
    <xf numFmtId="176" fontId="6" fillId="0" borderId="0" xfId="0" applyNumberFormat="1" applyFont="1" applyBorder="1" applyAlignment="1" quotePrefix="1">
      <alignment horizontal="center" vertical="center" wrapText="1"/>
    </xf>
    <xf numFmtId="176" fontId="4" fillId="0" borderId="0" xfId="0" applyNumberFormat="1" applyFont="1" applyAlignment="1">
      <alignment vertical="center"/>
    </xf>
    <xf numFmtId="0" fontId="15" fillId="0" borderId="0" xfId="72" applyAlignment="1" applyProtection="1">
      <alignment vertical="center" wrapText="1"/>
      <protection/>
    </xf>
    <xf numFmtId="176" fontId="6" fillId="0" borderId="17" xfId="0" applyNumberFormat="1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41" fontId="8" fillId="0" borderId="42" xfId="48" applyFont="1" applyBorder="1" applyAlignment="1">
      <alignment horizontal="right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176" fontId="6" fillId="0" borderId="45" xfId="0" applyNumberFormat="1" applyFont="1" applyBorder="1" applyAlignment="1">
      <alignment horizontal="center" vertical="center" wrapText="1"/>
    </xf>
    <xf numFmtId="41" fontId="8" fillId="0" borderId="31" xfId="48" applyFont="1" applyBorder="1" applyAlignment="1">
      <alignment horizontal="right" vertical="center" wrapText="1"/>
    </xf>
    <xf numFmtId="176" fontId="6" fillId="0" borderId="29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176" fontId="8" fillId="0" borderId="19" xfId="0" applyNumberFormat="1" applyFont="1" applyBorder="1" applyAlignment="1">
      <alignment horizontal="right" vertical="center" wrapText="1"/>
    </xf>
    <xf numFmtId="176" fontId="6" fillId="0" borderId="46" xfId="0" applyNumberFormat="1" applyFont="1" applyBorder="1" applyAlignment="1">
      <alignment horizontal="left" vertical="center" wrapText="1"/>
    </xf>
    <xf numFmtId="176" fontId="6" fillId="0" borderId="46" xfId="0" applyNumberFormat="1" applyFont="1" applyBorder="1" applyAlignment="1" quotePrefix="1">
      <alignment horizontal="left" vertical="center" wrapText="1"/>
    </xf>
    <xf numFmtId="176" fontId="6" fillId="0" borderId="47" xfId="0" applyNumberFormat="1" applyFont="1" applyBorder="1" applyAlignment="1">
      <alignment horizontal="right" vertical="center" wrapText="1"/>
    </xf>
    <xf numFmtId="176" fontId="6" fillId="0" borderId="48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41" fontId="8" fillId="0" borderId="20" xfId="48" applyFont="1" applyBorder="1" applyAlignment="1">
      <alignment horizontal="right" vertical="center" wrapText="1"/>
    </xf>
    <xf numFmtId="182" fontId="13" fillId="0" borderId="49" xfId="67" applyNumberFormat="1" applyFont="1" applyBorder="1">
      <alignment vertical="center"/>
      <protection/>
    </xf>
    <xf numFmtId="182" fontId="13" fillId="0" borderId="11" xfId="67" applyNumberFormat="1" applyFont="1" applyBorder="1">
      <alignment vertical="center"/>
      <protection/>
    </xf>
    <xf numFmtId="182" fontId="13" fillId="0" borderId="50" xfId="67" applyNumberFormat="1" applyFont="1" applyBorder="1">
      <alignment vertical="center"/>
      <protection/>
    </xf>
    <xf numFmtId="182" fontId="13" fillId="0" borderId="28" xfId="67" applyNumberFormat="1" applyFont="1" applyBorder="1">
      <alignment vertical="center"/>
      <protection/>
    </xf>
    <xf numFmtId="176" fontId="8" fillId="0" borderId="51" xfId="0" applyNumberFormat="1" applyFont="1" applyBorder="1" applyAlignment="1">
      <alignment horizontal="right" vertical="center" wrapText="1"/>
    </xf>
    <xf numFmtId="49" fontId="6" fillId="0" borderId="17" xfId="0" applyNumberFormat="1" applyFont="1" applyBorder="1" applyAlignment="1" quotePrefix="1">
      <alignment horizontal="left" vertical="center" wrapText="1"/>
    </xf>
    <xf numFmtId="176" fontId="6" fillId="0" borderId="52" xfId="0" applyNumberFormat="1" applyFont="1" applyBorder="1" applyAlignment="1">
      <alignment horizontal="right" vertical="center" wrapText="1"/>
    </xf>
    <xf numFmtId="176" fontId="6" fillId="0" borderId="53" xfId="0" applyNumberFormat="1" applyFont="1" applyBorder="1" applyAlignment="1">
      <alignment horizontal="right" vertical="center" wrapText="1"/>
    </xf>
    <xf numFmtId="176" fontId="6" fillId="0" borderId="44" xfId="0" applyNumberFormat="1" applyFont="1" applyBorder="1" applyAlignment="1">
      <alignment horizontal="right" vertical="center" wrapText="1"/>
    </xf>
    <xf numFmtId="0" fontId="6" fillId="0" borderId="26" xfId="0" applyFont="1" applyBorder="1" applyAlignment="1">
      <alignment horizontal="center" vertical="center" wrapText="1"/>
    </xf>
    <xf numFmtId="0" fontId="50" fillId="0" borderId="0" xfId="72" applyFont="1" applyAlignment="1" applyProtection="1">
      <alignment vertical="center" wrapText="1"/>
      <protection/>
    </xf>
    <xf numFmtId="0" fontId="51" fillId="0" borderId="0" xfId="67" applyFont="1">
      <alignment vertical="center"/>
      <protection/>
    </xf>
    <xf numFmtId="0" fontId="13" fillId="0" borderId="20" xfId="67" applyFont="1" applyBorder="1">
      <alignment vertical="center"/>
      <protection/>
    </xf>
    <xf numFmtId="176" fontId="50" fillId="0" borderId="20" xfId="72" applyNumberFormat="1" applyFont="1" applyBorder="1" applyAlignment="1" applyProtection="1">
      <alignment vertical="center" wrapText="1"/>
      <protection/>
    </xf>
    <xf numFmtId="176" fontId="8" fillId="0" borderId="20" xfId="0" applyNumberFormat="1" applyFont="1" applyBorder="1" applyAlignment="1">
      <alignment horizontal="right" vertical="center" wrapText="1"/>
    </xf>
    <xf numFmtId="182" fontId="12" fillId="0" borderId="0" xfId="48" applyNumberFormat="1" applyFont="1" applyAlignment="1">
      <alignment vertical="center"/>
    </xf>
    <xf numFmtId="182" fontId="8" fillId="0" borderId="15" xfId="48" applyNumberFormat="1" applyFont="1" applyBorder="1" applyAlignment="1">
      <alignment horizontal="right" vertical="center" wrapText="1"/>
    </xf>
    <xf numFmtId="182" fontId="8" fillId="0" borderId="19" xfId="48" applyNumberFormat="1" applyFont="1" applyBorder="1" applyAlignment="1">
      <alignment horizontal="right" vertical="center" wrapText="1"/>
    </xf>
    <xf numFmtId="182" fontId="8" fillId="0" borderId="31" xfId="48" applyNumberFormat="1" applyFont="1" applyBorder="1" applyAlignment="1">
      <alignment horizontal="right" vertical="center" wrapText="1"/>
    </xf>
    <xf numFmtId="182" fontId="8" fillId="0" borderId="42" xfId="48" applyNumberFormat="1" applyFont="1" applyBorder="1" applyAlignment="1">
      <alignment horizontal="right" vertical="center" wrapText="1"/>
    </xf>
    <xf numFmtId="182" fontId="8" fillId="0" borderId="21" xfId="0" applyNumberFormat="1" applyFont="1" applyBorder="1" applyAlignment="1">
      <alignment horizontal="right" vertical="center" wrapText="1"/>
    </xf>
    <xf numFmtId="182" fontId="8" fillId="0" borderId="20" xfId="48" applyNumberFormat="1" applyFont="1" applyBorder="1" applyAlignment="1">
      <alignment horizontal="right" vertical="center" wrapText="1"/>
    </xf>
    <xf numFmtId="41" fontId="13" fillId="0" borderId="0" xfId="67" applyNumberFormat="1" applyFont="1">
      <alignment vertical="center"/>
      <protection/>
    </xf>
    <xf numFmtId="0" fontId="13" fillId="0" borderId="0" xfId="67" applyFont="1" applyAlignment="1">
      <alignment horizontal="right" vertical="center"/>
      <protection/>
    </xf>
    <xf numFmtId="0" fontId="13" fillId="0" borderId="44" xfId="67" applyFont="1" applyBorder="1">
      <alignment vertical="center"/>
      <protection/>
    </xf>
    <xf numFmtId="176" fontId="13" fillId="0" borderId="20" xfId="67" applyNumberFormat="1" applyFont="1" applyBorder="1">
      <alignment vertical="center"/>
      <protection/>
    </xf>
    <xf numFmtId="0" fontId="50" fillId="0" borderId="20" xfId="72" applyFont="1" applyBorder="1" applyAlignment="1" applyProtection="1">
      <alignment vertical="center" wrapText="1"/>
      <protection/>
    </xf>
    <xf numFmtId="0" fontId="51" fillId="0" borderId="20" xfId="67" applyFont="1" applyBorder="1">
      <alignment vertical="center"/>
      <protection/>
    </xf>
    <xf numFmtId="183" fontId="10" fillId="0" borderId="0" xfId="49" applyNumberFormat="1" applyFont="1" applyAlignment="1">
      <alignment horizontal="right" vertical="center"/>
    </xf>
    <xf numFmtId="182" fontId="8" fillId="0" borderId="20" xfId="0" applyNumberFormat="1" applyFont="1" applyBorder="1" applyAlignment="1">
      <alignment horizontal="right" vertical="center" wrapText="1"/>
    </xf>
    <xf numFmtId="182" fontId="8" fillId="0" borderId="37" xfId="0" applyNumberFormat="1" applyFont="1" applyBorder="1" applyAlignment="1">
      <alignment horizontal="right" vertical="center" wrapText="1"/>
    </xf>
    <xf numFmtId="182" fontId="8" fillId="0" borderId="19" xfId="0" applyNumberFormat="1" applyFont="1" applyBorder="1" applyAlignment="1">
      <alignment horizontal="right" vertical="center" wrapText="1"/>
    </xf>
    <xf numFmtId="182" fontId="8" fillId="0" borderId="26" xfId="0" applyNumberFormat="1" applyFont="1" applyBorder="1" applyAlignment="1">
      <alignment horizontal="right" vertical="center" wrapText="1"/>
    </xf>
    <xf numFmtId="182" fontId="8" fillId="0" borderId="31" xfId="0" applyNumberFormat="1" applyFont="1" applyBorder="1" applyAlignment="1">
      <alignment horizontal="right" vertical="center" wrapText="1"/>
    </xf>
    <xf numFmtId="182" fontId="8" fillId="0" borderId="15" xfId="0" applyNumberFormat="1" applyFont="1" applyBorder="1" applyAlignment="1">
      <alignment horizontal="right" vertical="center" wrapText="1"/>
    </xf>
    <xf numFmtId="182" fontId="8" fillId="0" borderId="25" xfId="0" applyNumberFormat="1" applyFont="1" applyBorder="1" applyAlignment="1">
      <alignment horizontal="right" vertical="center" wrapText="1"/>
    </xf>
    <xf numFmtId="182" fontId="8" fillId="0" borderId="33" xfId="0" applyNumberFormat="1" applyFont="1" applyBorder="1" applyAlignment="1">
      <alignment horizontal="right" vertical="center" wrapText="1"/>
    </xf>
    <xf numFmtId="182" fontId="8" fillId="0" borderId="35" xfId="0" applyNumberFormat="1" applyFont="1" applyBorder="1" applyAlignment="1">
      <alignment horizontal="right" vertical="center" wrapText="1"/>
    </xf>
    <xf numFmtId="182" fontId="8" fillId="0" borderId="36" xfId="0" applyNumberFormat="1" applyFont="1" applyBorder="1" applyAlignment="1">
      <alignment horizontal="right" vertical="center" wrapText="1"/>
    </xf>
    <xf numFmtId="0" fontId="6" fillId="0" borderId="54" xfId="0" applyFont="1" applyBorder="1" applyAlignment="1" quotePrefix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56" xfId="0" applyFont="1" applyBorder="1" applyAlignment="1" quotePrefix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left" vertical="center" wrapText="1"/>
    </xf>
    <xf numFmtId="176" fontId="6" fillId="0" borderId="0" xfId="0" applyNumberFormat="1" applyFont="1" applyBorder="1" applyAlignment="1">
      <alignment horizontal="left" vertical="center" wrapText="1"/>
    </xf>
    <xf numFmtId="176" fontId="6" fillId="0" borderId="11" xfId="0" applyNumberFormat="1" applyFont="1" applyBorder="1" applyAlignment="1">
      <alignment horizontal="left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182" fontId="8" fillId="0" borderId="59" xfId="48" applyNumberFormat="1" applyFont="1" applyBorder="1" applyAlignment="1">
      <alignment horizontal="right" vertical="center" wrapText="1"/>
    </xf>
    <xf numFmtId="182" fontId="8" fillId="0" borderId="60" xfId="48" applyNumberFormat="1" applyFont="1" applyBorder="1" applyAlignment="1">
      <alignment horizontal="right" vertical="center" wrapText="1"/>
    </xf>
    <xf numFmtId="182" fontId="8" fillId="0" borderId="58" xfId="48" applyNumberFormat="1" applyFont="1" applyBorder="1" applyAlignment="1">
      <alignment horizontal="right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right" vertical="center"/>
    </xf>
    <xf numFmtId="0" fontId="7" fillId="32" borderId="63" xfId="0" applyFont="1" applyFill="1" applyBorder="1" applyAlignment="1">
      <alignment horizontal="center" vertical="center" wrapText="1"/>
    </xf>
    <xf numFmtId="0" fontId="7" fillId="32" borderId="64" xfId="0" applyFont="1" applyFill="1" applyBorder="1" applyAlignment="1">
      <alignment horizontal="center" vertical="center" wrapText="1"/>
    </xf>
    <xf numFmtId="0" fontId="6" fillId="0" borderId="65" xfId="0" applyFont="1" applyBorder="1" applyAlignment="1" quotePrefix="1">
      <alignment horizontal="center" vertical="center" wrapText="1"/>
    </xf>
    <xf numFmtId="0" fontId="6" fillId="0" borderId="66" xfId="0" applyFont="1" applyBorder="1" applyAlignment="1" quotePrefix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7" fillId="32" borderId="68" xfId="0" applyFont="1" applyFill="1" applyBorder="1" applyAlignment="1">
      <alignment horizontal="center" vertical="center" wrapText="1"/>
    </xf>
    <xf numFmtId="0" fontId="7" fillId="32" borderId="69" xfId="0" applyFont="1" applyFill="1" applyBorder="1" applyAlignment="1">
      <alignment horizontal="center" vertical="center" wrapText="1"/>
    </xf>
    <xf numFmtId="0" fontId="7" fillId="32" borderId="70" xfId="0" applyFont="1" applyFill="1" applyBorder="1" applyAlignment="1">
      <alignment horizontal="center" vertical="center" wrapText="1"/>
    </xf>
    <xf numFmtId="41" fontId="7" fillId="32" borderId="71" xfId="48" applyFont="1" applyFill="1" applyBorder="1" applyAlignment="1">
      <alignment horizontal="center" vertical="center" wrapText="1"/>
    </xf>
    <xf numFmtId="41" fontId="7" fillId="32" borderId="72" xfId="48" applyFont="1" applyFill="1" applyBorder="1" applyAlignment="1">
      <alignment horizontal="center" vertical="center" wrapText="1"/>
    </xf>
    <xf numFmtId="0" fontId="7" fillId="32" borderId="73" xfId="0" applyFont="1" applyFill="1" applyBorder="1" applyAlignment="1">
      <alignment horizontal="center" vertical="center" wrapText="1"/>
    </xf>
    <xf numFmtId="0" fontId="7" fillId="32" borderId="74" xfId="0" applyFont="1" applyFill="1" applyBorder="1" applyAlignment="1">
      <alignment horizontal="center" vertical="center" wrapText="1"/>
    </xf>
    <xf numFmtId="0" fontId="7" fillId="32" borderId="75" xfId="0" applyFont="1" applyFill="1" applyBorder="1" applyAlignment="1">
      <alignment horizontal="center" vertical="center" wrapText="1"/>
    </xf>
    <xf numFmtId="0" fontId="7" fillId="32" borderId="76" xfId="0" applyFont="1" applyFill="1" applyBorder="1" applyAlignment="1">
      <alignment horizontal="center" vertical="center" wrapText="1"/>
    </xf>
    <xf numFmtId="0" fontId="7" fillId="32" borderId="77" xfId="0" applyFont="1" applyFill="1" applyBorder="1" applyAlignment="1">
      <alignment horizontal="center" vertical="center" wrapText="1"/>
    </xf>
    <xf numFmtId="0" fontId="7" fillId="32" borderId="78" xfId="0" applyFont="1" applyFill="1" applyBorder="1" applyAlignment="1">
      <alignment horizontal="center" vertical="center" wrapText="1"/>
    </xf>
    <xf numFmtId="0" fontId="7" fillId="32" borderId="79" xfId="0" applyFont="1" applyFill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176" fontId="6" fillId="0" borderId="45" xfId="0" applyNumberFormat="1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 wrapText="1"/>
    </xf>
    <xf numFmtId="176" fontId="6" fillId="0" borderId="80" xfId="0" applyNumberFormat="1" applyFont="1" applyBorder="1" applyAlignment="1">
      <alignment horizontal="left" vertical="center" wrapText="1"/>
    </xf>
    <xf numFmtId="176" fontId="6" fillId="0" borderId="27" xfId="0" applyNumberFormat="1" applyFont="1" applyBorder="1" applyAlignment="1">
      <alignment horizontal="left" vertical="center" wrapText="1"/>
    </xf>
    <xf numFmtId="176" fontId="6" fillId="0" borderId="28" xfId="0" applyNumberFormat="1" applyFont="1" applyBorder="1" applyAlignment="1">
      <alignment horizontal="left" vertical="center" wrapText="1"/>
    </xf>
    <xf numFmtId="176" fontId="6" fillId="0" borderId="17" xfId="0" applyNumberFormat="1" applyFont="1" applyBorder="1" applyAlignment="1">
      <alignment horizontal="left" vertical="center" wrapText="1"/>
    </xf>
    <xf numFmtId="182" fontId="8" fillId="0" borderId="52" xfId="48" applyNumberFormat="1" applyFont="1" applyBorder="1" applyAlignment="1">
      <alignment horizontal="right" vertical="center" wrapText="1"/>
    </xf>
    <xf numFmtId="176" fontId="14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6" fontId="14" fillId="0" borderId="10" xfId="0" applyNumberFormat="1" applyFont="1" applyBorder="1" applyAlignment="1">
      <alignment horizontal="center" vertical="center" wrapText="1"/>
    </xf>
    <xf numFmtId="176" fontId="6" fillId="0" borderId="81" xfId="0" applyNumberFormat="1" applyFont="1" applyBorder="1" applyAlignment="1">
      <alignment horizontal="left" vertical="center" wrapText="1"/>
    </xf>
    <xf numFmtId="176" fontId="6" fillId="0" borderId="27" xfId="0" applyNumberFormat="1" applyFont="1" applyBorder="1" applyAlignment="1">
      <alignment horizontal="center" vertical="center" wrapText="1"/>
    </xf>
    <xf numFmtId="182" fontId="8" fillId="0" borderId="82" xfId="48" applyNumberFormat="1" applyFont="1" applyBorder="1" applyAlignment="1">
      <alignment horizontal="right" vertical="center" wrapText="1"/>
    </xf>
    <xf numFmtId="182" fontId="8" fillId="0" borderId="83" xfId="48" applyNumberFormat="1" applyFont="1" applyBorder="1" applyAlignment="1">
      <alignment horizontal="right" vertical="center" wrapText="1"/>
    </xf>
    <xf numFmtId="176" fontId="6" fillId="0" borderId="16" xfId="0" applyNumberFormat="1" applyFont="1" applyBorder="1" applyAlignment="1" quotePrefix="1">
      <alignment horizontal="center" vertical="center" wrapText="1"/>
    </xf>
    <xf numFmtId="176" fontId="6" fillId="0" borderId="17" xfId="0" applyNumberFormat="1" applyFont="1" applyBorder="1" applyAlignment="1" quotePrefix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82" fontId="8" fillId="0" borderId="41" xfId="48" applyNumberFormat="1" applyFont="1" applyBorder="1" applyAlignment="1">
      <alignment horizontal="right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center" vertical="center" wrapText="1"/>
    </xf>
    <xf numFmtId="176" fontId="6" fillId="0" borderId="37" xfId="0" applyNumberFormat="1" applyFont="1" applyBorder="1" applyAlignment="1">
      <alignment horizontal="left" vertical="center" wrapText="1"/>
    </xf>
    <xf numFmtId="176" fontId="6" fillId="0" borderId="0" xfId="0" applyNumberFormat="1" applyFont="1" applyBorder="1" applyAlignment="1">
      <alignment horizontal="right" vertical="center" wrapText="1"/>
    </xf>
    <xf numFmtId="176" fontId="6" fillId="0" borderId="11" xfId="0" applyNumberFormat="1" applyFont="1" applyBorder="1" applyAlignment="1">
      <alignment horizontal="right" vertical="center" wrapText="1"/>
    </xf>
    <xf numFmtId="176" fontId="6" fillId="0" borderId="30" xfId="0" applyNumberFormat="1" applyFont="1" applyBorder="1" applyAlignment="1">
      <alignment horizontal="left" vertical="center" wrapText="1"/>
    </xf>
    <xf numFmtId="176" fontId="6" fillId="0" borderId="13" xfId="0" applyNumberFormat="1" applyFont="1" applyBorder="1" applyAlignment="1">
      <alignment horizontal="right" vertical="center" wrapText="1"/>
    </xf>
    <xf numFmtId="176" fontId="6" fillId="0" borderId="14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 quotePrefix="1">
      <alignment horizontal="center" vertical="center" wrapText="1"/>
    </xf>
    <xf numFmtId="0" fontId="6" fillId="0" borderId="0" xfId="0" applyNumberFormat="1" applyFont="1" applyBorder="1" applyAlignment="1" quotePrefix="1">
      <alignment horizontal="center" vertical="center" wrapText="1"/>
    </xf>
    <xf numFmtId="177" fontId="6" fillId="0" borderId="0" xfId="0" applyNumberFormat="1" applyFont="1" applyBorder="1" applyAlignment="1">
      <alignment horizontal="center" vertical="center" wrapText="1"/>
    </xf>
    <xf numFmtId="179" fontId="6" fillId="0" borderId="0" xfId="0" applyNumberFormat="1" applyFont="1" applyBorder="1" applyAlignment="1" quotePrefix="1">
      <alignment horizontal="center" vertical="center" wrapText="1"/>
    </xf>
    <xf numFmtId="179" fontId="6" fillId="0" borderId="0" xfId="0" applyNumberFormat="1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right" vertical="center" wrapText="1"/>
    </xf>
    <xf numFmtId="176" fontId="6" fillId="0" borderId="18" xfId="0" applyNumberFormat="1" applyFont="1" applyBorder="1" applyAlignment="1">
      <alignment horizontal="right" vertical="center" wrapText="1"/>
    </xf>
    <xf numFmtId="176" fontId="6" fillId="0" borderId="0" xfId="0" applyNumberFormat="1" applyFont="1" applyBorder="1" applyAlignment="1" quotePrefix="1">
      <alignment horizontal="center" vertical="center" wrapText="1"/>
    </xf>
    <xf numFmtId="177" fontId="6" fillId="0" borderId="2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7" fillId="32" borderId="87" xfId="0" applyFont="1" applyFill="1" applyBorder="1" applyAlignment="1">
      <alignment horizontal="center" vertical="center" wrapText="1"/>
    </xf>
    <xf numFmtId="0" fontId="7" fillId="32" borderId="88" xfId="0" applyFont="1" applyFill="1" applyBorder="1" applyAlignment="1">
      <alignment horizontal="center" vertical="center" wrapText="1"/>
    </xf>
    <xf numFmtId="176" fontId="6" fillId="0" borderId="37" xfId="0" applyNumberFormat="1" applyFont="1" applyBorder="1" applyAlignment="1">
      <alignment horizontal="center" vertical="center" wrapText="1"/>
    </xf>
    <xf numFmtId="176" fontId="14" fillId="0" borderId="10" xfId="0" applyNumberFormat="1" applyFont="1" applyBorder="1" applyAlignment="1" quotePrefix="1">
      <alignment horizontal="left" vertical="center" wrapText="1"/>
    </xf>
    <xf numFmtId="176" fontId="14" fillId="0" borderId="0" xfId="0" applyNumberFormat="1" applyFont="1" applyBorder="1" applyAlignment="1">
      <alignment horizontal="left" vertical="center" wrapText="1"/>
    </xf>
    <xf numFmtId="176" fontId="6" fillId="0" borderId="16" xfId="0" applyNumberFormat="1" applyFont="1" applyBorder="1" applyAlignment="1">
      <alignment horizontal="left" vertical="center" wrapText="1"/>
    </xf>
    <xf numFmtId="182" fontId="8" fillId="0" borderId="89" xfId="0" applyNumberFormat="1" applyFont="1" applyBorder="1" applyAlignment="1">
      <alignment horizontal="right" vertical="center" wrapText="1"/>
    </xf>
    <xf numFmtId="182" fontId="8" fillId="0" borderId="37" xfId="0" applyNumberFormat="1" applyFont="1" applyBorder="1" applyAlignment="1">
      <alignment horizontal="right" vertical="center" wrapText="1"/>
    </xf>
    <xf numFmtId="182" fontId="8" fillId="0" borderId="82" xfId="0" applyNumberFormat="1" applyFont="1" applyBorder="1" applyAlignment="1">
      <alignment horizontal="right" vertical="center" wrapText="1"/>
    </xf>
    <xf numFmtId="182" fontId="8" fillId="0" borderId="90" xfId="0" applyNumberFormat="1" applyFont="1" applyBorder="1" applyAlignment="1">
      <alignment horizontal="right" vertical="center" wrapText="1"/>
    </xf>
    <xf numFmtId="182" fontId="8" fillId="0" borderId="83" xfId="0" applyNumberFormat="1" applyFont="1" applyBorder="1" applyAlignment="1">
      <alignment horizontal="right" vertical="center" wrapText="1"/>
    </xf>
    <xf numFmtId="176" fontId="6" fillId="0" borderId="29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176" fontId="6" fillId="0" borderId="25" xfId="0" applyNumberFormat="1" applyFont="1" applyBorder="1" applyAlignment="1">
      <alignment horizontal="center" vertical="center" wrapText="1"/>
    </xf>
    <xf numFmtId="176" fontId="6" fillId="0" borderId="46" xfId="0" applyNumberFormat="1" applyFont="1" applyBorder="1" applyAlignment="1">
      <alignment horizontal="center" vertical="center" wrapText="1"/>
    </xf>
    <xf numFmtId="176" fontId="6" fillId="0" borderId="29" xfId="0" applyNumberFormat="1" applyFont="1" applyBorder="1" applyAlignment="1">
      <alignment horizontal="left" vertical="center" wrapText="1"/>
    </xf>
    <xf numFmtId="182" fontId="8" fillId="0" borderId="91" xfId="0" applyNumberFormat="1" applyFont="1" applyBorder="1" applyAlignment="1">
      <alignment horizontal="right" vertical="center" wrapText="1"/>
    </xf>
    <xf numFmtId="182" fontId="8" fillId="0" borderId="61" xfId="0" applyNumberFormat="1" applyFont="1" applyBorder="1" applyAlignment="1">
      <alignment horizontal="right" vertical="center" wrapText="1"/>
    </xf>
    <xf numFmtId="182" fontId="8" fillId="0" borderId="41" xfId="0" applyNumberFormat="1" applyFont="1" applyBorder="1" applyAlignment="1">
      <alignment horizontal="right" vertical="center" wrapText="1"/>
    </xf>
    <xf numFmtId="182" fontId="8" fillId="0" borderId="60" xfId="0" applyNumberFormat="1" applyFont="1" applyBorder="1" applyAlignment="1">
      <alignment horizontal="right" vertical="center" wrapText="1"/>
    </xf>
    <xf numFmtId="182" fontId="8" fillId="0" borderId="58" xfId="0" applyNumberFormat="1" applyFont="1" applyBorder="1" applyAlignment="1">
      <alignment horizontal="right" vertical="center" wrapText="1"/>
    </xf>
    <xf numFmtId="0" fontId="6" fillId="0" borderId="92" xfId="0" applyFont="1" applyBorder="1" applyAlignment="1">
      <alignment horizontal="center" vertical="center" wrapText="1"/>
    </xf>
    <xf numFmtId="182" fontId="8" fillId="0" borderId="57" xfId="0" applyNumberFormat="1" applyFont="1" applyBorder="1" applyAlignment="1">
      <alignment horizontal="right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182" fontId="8" fillId="0" borderId="19" xfId="0" applyNumberFormat="1" applyFont="1" applyBorder="1" applyAlignment="1">
      <alignment horizontal="right" vertical="center" wrapText="1"/>
    </xf>
    <xf numFmtId="0" fontId="6" fillId="0" borderId="42" xfId="0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right" vertical="center" wrapText="1"/>
    </xf>
    <xf numFmtId="176" fontId="6" fillId="0" borderId="50" xfId="0" applyNumberFormat="1" applyFont="1" applyBorder="1" applyAlignment="1">
      <alignment horizontal="right" vertical="center" wrapText="1"/>
    </xf>
    <xf numFmtId="176" fontId="6" fillId="0" borderId="29" xfId="0" applyNumberFormat="1" applyFont="1" applyBorder="1" applyAlignment="1">
      <alignment horizontal="right" vertical="center" wrapText="1"/>
    </xf>
    <xf numFmtId="176" fontId="6" fillId="0" borderId="49" xfId="0" applyNumberFormat="1" applyFont="1" applyBorder="1" applyAlignment="1">
      <alignment horizontal="right" vertical="center" wrapText="1"/>
    </xf>
    <xf numFmtId="176" fontId="14" fillId="0" borderId="12" xfId="0" applyNumberFormat="1" applyFont="1" applyBorder="1" applyAlignment="1">
      <alignment horizontal="left" vertical="center" wrapText="1"/>
    </xf>
    <xf numFmtId="176" fontId="14" fillId="0" borderId="13" xfId="0" applyNumberFormat="1" applyFont="1" applyBorder="1" applyAlignment="1">
      <alignment horizontal="left" vertical="center" wrapText="1"/>
    </xf>
    <xf numFmtId="176" fontId="6" fillId="0" borderId="27" xfId="0" applyNumberFormat="1" applyFont="1" applyBorder="1" applyAlignment="1">
      <alignment horizontal="right" vertical="center" wrapText="1"/>
    </xf>
    <xf numFmtId="176" fontId="6" fillId="0" borderId="28" xfId="0" applyNumberFormat="1" applyFont="1" applyBorder="1" applyAlignment="1">
      <alignment horizontal="right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176" fontId="6" fillId="0" borderId="38" xfId="0" applyNumberFormat="1" applyFont="1" applyBorder="1" applyAlignment="1">
      <alignment horizontal="left" vertical="center" wrapText="1"/>
    </xf>
    <xf numFmtId="176" fontId="6" fillId="0" borderId="23" xfId="0" applyNumberFormat="1" applyFont="1" applyBorder="1" applyAlignment="1">
      <alignment horizontal="left" vertical="center" wrapText="1"/>
    </xf>
    <xf numFmtId="176" fontId="6" fillId="0" borderId="24" xfId="0" applyNumberFormat="1" applyFont="1" applyBorder="1" applyAlignment="1">
      <alignment horizontal="left" vertical="center" wrapText="1"/>
    </xf>
    <xf numFmtId="176" fontId="6" fillId="0" borderId="93" xfId="0" applyNumberFormat="1" applyFont="1" applyBorder="1" applyAlignment="1">
      <alignment horizontal="left" vertical="center" wrapText="1"/>
    </xf>
    <xf numFmtId="176" fontId="6" fillId="0" borderId="94" xfId="0" applyNumberFormat="1" applyFont="1" applyBorder="1" applyAlignment="1">
      <alignment horizontal="left" vertical="center" wrapText="1"/>
    </xf>
    <xf numFmtId="176" fontId="6" fillId="0" borderId="95" xfId="0" applyNumberFormat="1" applyFont="1" applyBorder="1" applyAlignment="1">
      <alignment horizontal="left" vertical="center" wrapText="1"/>
    </xf>
    <xf numFmtId="0" fontId="6" fillId="0" borderId="96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 wrapText="1"/>
    </xf>
    <xf numFmtId="0" fontId="6" fillId="0" borderId="98" xfId="0" applyFont="1" applyBorder="1" applyAlignment="1">
      <alignment horizontal="center" vertical="center" wrapText="1"/>
    </xf>
    <xf numFmtId="0" fontId="6" fillId="0" borderId="99" xfId="0" applyFont="1" applyBorder="1" applyAlignment="1" quotePrefix="1">
      <alignment horizontal="center" vertical="center" wrapText="1"/>
    </xf>
    <xf numFmtId="0" fontId="6" fillId="0" borderId="100" xfId="0" applyFont="1" applyBorder="1" applyAlignment="1" quotePrefix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102" xfId="0" applyFont="1" applyBorder="1" applyAlignment="1" quotePrefix="1">
      <alignment horizontal="center" vertical="center" wrapText="1"/>
    </xf>
    <xf numFmtId="0" fontId="6" fillId="0" borderId="103" xfId="0" applyFont="1" applyBorder="1" applyAlignment="1">
      <alignment horizontal="center" vertical="center" wrapText="1"/>
    </xf>
    <xf numFmtId="0" fontId="6" fillId="0" borderId="104" xfId="0" applyFont="1" applyBorder="1" applyAlignment="1">
      <alignment horizontal="center" vertical="center" wrapText="1"/>
    </xf>
    <xf numFmtId="0" fontId="6" fillId="0" borderId="105" xfId="0" applyFont="1" applyBorder="1" applyAlignment="1">
      <alignment horizontal="center" vertical="center" wrapText="1"/>
    </xf>
    <xf numFmtId="182" fontId="8" fillId="0" borderId="106" xfId="0" applyNumberFormat="1" applyFont="1" applyBorder="1" applyAlignment="1">
      <alignment horizontal="right" vertical="center" wrapText="1"/>
    </xf>
    <xf numFmtId="0" fontId="6" fillId="0" borderId="46" xfId="0" applyFont="1" applyBorder="1" applyAlignment="1">
      <alignment horizontal="center" vertical="center" wrapText="1"/>
    </xf>
    <xf numFmtId="176" fontId="6" fillId="0" borderId="89" xfId="0" applyNumberFormat="1" applyFont="1" applyBorder="1" applyAlignment="1">
      <alignment horizontal="left" vertical="center" wrapText="1"/>
    </xf>
    <xf numFmtId="0" fontId="6" fillId="0" borderId="10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9" xfId="0" applyFont="1" applyBorder="1" applyAlignment="1">
      <alignment horizontal="center" vertical="center" wrapText="1"/>
    </xf>
    <xf numFmtId="176" fontId="6" fillId="0" borderId="89" xfId="0" applyNumberFormat="1" applyFont="1" applyBorder="1" applyAlignment="1">
      <alignment horizontal="center" vertical="center" wrapText="1"/>
    </xf>
    <xf numFmtId="49" fontId="6" fillId="0" borderId="110" xfId="0" applyNumberFormat="1" applyFont="1" applyBorder="1" applyAlignment="1">
      <alignment horizontal="left" vertical="center" wrapText="1"/>
    </xf>
    <xf numFmtId="49" fontId="6" fillId="0" borderId="39" xfId="0" applyNumberFormat="1" applyFont="1" applyBorder="1" applyAlignment="1">
      <alignment horizontal="left" vertical="center" wrapText="1"/>
    </xf>
    <xf numFmtId="176" fontId="6" fillId="0" borderId="39" xfId="0" applyNumberFormat="1" applyFont="1" applyBorder="1" applyAlignment="1">
      <alignment horizontal="center" vertical="center" wrapText="1"/>
    </xf>
    <xf numFmtId="176" fontId="6" fillId="0" borderId="111" xfId="0" applyNumberFormat="1" applyFont="1" applyBorder="1" applyAlignment="1">
      <alignment horizontal="center" vertical="center" wrapText="1"/>
    </xf>
    <xf numFmtId="176" fontId="6" fillId="0" borderId="111" xfId="0" applyNumberFormat="1" applyFont="1" applyBorder="1" applyAlignment="1" quotePrefix="1">
      <alignment horizontal="center" vertical="center" wrapText="1"/>
    </xf>
    <xf numFmtId="176" fontId="6" fillId="0" borderId="112" xfId="0" applyNumberFormat="1" applyFont="1" applyBorder="1" applyAlignment="1" quotePrefix="1">
      <alignment horizontal="center" vertical="center" wrapText="1"/>
    </xf>
    <xf numFmtId="176" fontId="6" fillId="0" borderId="11" xfId="0" applyNumberFormat="1" applyFont="1" applyBorder="1" applyAlignment="1" quotePrefix="1">
      <alignment horizontal="center" vertical="center" wrapText="1"/>
    </xf>
    <xf numFmtId="182" fontId="8" fillId="0" borderId="20" xfId="0" applyNumberFormat="1" applyFont="1" applyBorder="1" applyAlignment="1">
      <alignment horizontal="right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13" xfId="0" applyNumberFormat="1" applyFont="1" applyBorder="1" applyAlignment="1">
      <alignment horizontal="center" vertical="center" wrapText="1"/>
    </xf>
    <xf numFmtId="182" fontId="8" fillId="0" borderId="114" xfId="0" applyNumberFormat="1" applyFont="1" applyBorder="1" applyAlignment="1">
      <alignment horizontal="right" vertical="center" wrapText="1"/>
    </xf>
    <xf numFmtId="176" fontId="6" fillId="0" borderId="115" xfId="0" applyNumberFormat="1" applyFont="1" applyBorder="1" applyAlignment="1">
      <alignment horizontal="center" vertical="center" wrapText="1"/>
    </xf>
    <xf numFmtId="176" fontId="6" fillId="0" borderId="30" xfId="0" applyNumberFormat="1" applyFont="1" applyBorder="1" applyAlignment="1" quotePrefix="1">
      <alignment horizontal="center" vertical="center" wrapText="1"/>
    </xf>
    <xf numFmtId="176" fontId="6" fillId="0" borderId="50" xfId="0" applyNumberFormat="1" applyFont="1" applyBorder="1" applyAlignment="1" quotePrefix="1">
      <alignment horizontal="center" vertical="center" wrapText="1"/>
    </xf>
    <xf numFmtId="176" fontId="6" fillId="0" borderId="116" xfId="0" applyNumberFormat="1" applyFont="1" applyBorder="1" applyAlignment="1">
      <alignment horizontal="center" vertical="center" wrapText="1"/>
    </xf>
    <xf numFmtId="0" fontId="6" fillId="0" borderId="117" xfId="0" applyFont="1" applyBorder="1" applyAlignment="1">
      <alignment horizontal="center" vertical="center" wrapText="1"/>
    </xf>
    <xf numFmtId="0" fontId="6" fillId="0" borderId="118" xfId="0" applyFont="1" applyBorder="1" applyAlignment="1">
      <alignment horizontal="center" vertical="center" wrapText="1"/>
    </xf>
    <xf numFmtId="0" fontId="6" fillId="0" borderId="119" xfId="0" applyFont="1" applyBorder="1" applyAlignment="1">
      <alignment horizontal="center" vertical="center" wrapText="1"/>
    </xf>
    <xf numFmtId="0" fontId="6" fillId="0" borderId="120" xfId="0" applyFont="1" applyBorder="1" applyAlignment="1">
      <alignment horizontal="center" vertical="center" wrapText="1"/>
    </xf>
    <xf numFmtId="0" fontId="6" fillId="0" borderId="121" xfId="0" applyFont="1" applyBorder="1" applyAlignment="1">
      <alignment horizontal="center" vertical="center" wrapText="1"/>
    </xf>
    <xf numFmtId="182" fontId="8" fillId="0" borderId="116" xfId="0" applyNumberFormat="1" applyFont="1" applyBorder="1" applyAlignment="1">
      <alignment horizontal="right" vertical="center" wrapText="1"/>
    </xf>
    <xf numFmtId="182" fontId="8" fillId="0" borderId="10" xfId="0" applyNumberFormat="1" applyFont="1" applyBorder="1" applyAlignment="1">
      <alignment horizontal="right" vertical="center" wrapText="1"/>
    </xf>
    <xf numFmtId="182" fontId="8" fillId="0" borderId="12" xfId="0" applyNumberFormat="1" applyFont="1" applyBorder="1" applyAlignment="1">
      <alignment horizontal="right" vertical="center" wrapText="1"/>
    </xf>
    <xf numFmtId="176" fontId="14" fillId="0" borderId="10" xfId="0" applyNumberFormat="1" applyFont="1" applyBorder="1" applyAlignment="1">
      <alignment horizontal="left" vertical="center" wrapText="1"/>
    </xf>
    <xf numFmtId="0" fontId="6" fillId="0" borderId="91" xfId="0" applyFont="1" applyBorder="1" applyAlignment="1">
      <alignment horizontal="center" vertical="center" wrapText="1"/>
    </xf>
    <xf numFmtId="0" fontId="6" fillId="0" borderId="122" xfId="0" applyFont="1" applyBorder="1" applyAlignment="1" quotePrefix="1">
      <alignment horizontal="center" vertical="center" wrapText="1"/>
    </xf>
    <xf numFmtId="0" fontId="6" fillId="0" borderId="123" xfId="0" applyFont="1" applyBorder="1" applyAlignment="1" quotePrefix="1">
      <alignment horizontal="center" vertical="center" wrapText="1"/>
    </xf>
    <xf numFmtId="0" fontId="6" fillId="0" borderId="1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4" xfId="0" applyFont="1" applyBorder="1" applyAlignment="1">
      <alignment horizontal="center" vertical="center" wrapText="1"/>
    </xf>
    <xf numFmtId="0" fontId="6" fillId="0" borderId="123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41" fontId="8" fillId="0" borderId="82" xfId="48" applyFont="1" applyBorder="1" applyAlignment="1">
      <alignment horizontal="center" vertical="center" wrapText="1"/>
    </xf>
    <xf numFmtId="41" fontId="8" fillId="0" borderId="83" xfId="48" applyFont="1" applyBorder="1" applyAlignment="1">
      <alignment horizontal="center" vertical="center" wrapText="1"/>
    </xf>
    <xf numFmtId="41" fontId="8" fillId="0" borderId="41" xfId="48" applyFont="1" applyBorder="1" applyAlignment="1">
      <alignment horizontal="center" vertical="center" wrapText="1"/>
    </xf>
    <xf numFmtId="41" fontId="8" fillId="0" borderId="60" xfId="48" applyFont="1" applyBorder="1" applyAlignment="1">
      <alignment horizontal="center" vertical="center" wrapText="1"/>
    </xf>
    <xf numFmtId="41" fontId="8" fillId="0" borderId="58" xfId="48" applyFont="1" applyBorder="1" applyAlignment="1">
      <alignment horizontal="center" vertical="center" wrapText="1"/>
    </xf>
    <xf numFmtId="176" fontId="6" fillId="0" borderId="112" xfId="0" applyNumberFormat="1" applyFont="1" applyBorder="1" applyAlignment="1">
      <alignment horizontal="center" vertical="center" wrapText="1"/>
    </xf>
    <xf numFmtId="176" fontId="6" fillId="0" borderId="80" xfId="0" applyNumberFormat="1" applyFont="1" applyBorder="1" applyAlignment="1">
      <alignment horizontal="center" vertical="center" wrapText="1"/>
    </xf>
    <xf numFmtId="176" fontId="6" fillId="0" borderId="28" xfId="0" applyNumberFormat="1" applyFont="1" applyBorder="1" applyAlignment="1">
      <alignment horizontal="center" vertical="center" wrapText="1"/>
    </xf>
    <xf numFmtId="41" fontId="8" fillId="0" borderId="59" xfId="48" applyFont="1" applyBorder="1" applyAlignment="1">
      <alignment horizontal="center" vertical="center" wrapText="1"/>
    </xf>
    <xf numFmtId="176" fontId="6" fillId="0" borderId="27" xfId="0" applyNumberFormat="1" applyFont="1" applyBorder="1" applyAlignment="1" quotePrefix="1">
      <alignment horizontal="center" vertical="center" wrapText="1"/>
    </xf>
    <xf numFmtId="176" fontId="6" fillId="0" borderId="13" xfId="0" applyNumberFormat="1" applyFont="1" applyBorder="1" applyAlignment="1" quotePrefix="1">
      <alignment horizontal="center" vertical="center" wrapText="1"/>
    </xf>
    <xf numFmtId="41" fontId="8" fillId="0" borderId="52" xfId="48" applyFont="1" applyBorder="1" applyAlignment="1">
      <alignment horizontal="center" vertical="center" wrapText="1"/>
    </xf>
    <xf numFmtId="41" fontId="8" fillId="0" borderId="125" xfId="48" applyFont="1" applyBorder="1" applyAlignment="1">
      <alignment horizontal="center" vertical="center" wrapText="1"/>
    </xf>
    <xf numFmtId="176" fontId="6" fillId="0" borderId="110" xfId="0" applyNumberFormat="1" applyFont="1" applyBorder="1" applyAlignment="1">
      <alignment horizontal="left" vertical="center" wrapText="1"/>
    </xf>
    <xf numFmtId="176" fontId="6" fillId="0" borderId="39" xfId="0" applyNumberFormat="1" applyFont="1" applyBorder="1" applyAlignment="1">
      <alignment horizontal="left" vertical="center" wrapText="1"/>
    </xf>
    <xf numFmtId="176" fontId="8" fillId="0" borderId="116" xfId="0" applyNumberFormat="1" applyFont="1" applyBorder="1" applyAlignment="1">
      <alignment horizontal="right" vertical="center" wrapText="1"/>
    </xf>
    <xf numFmtId="176" fontId="8" fillId="0" borderId="10" xfId="0" applyNumberFormat="1" applyFont="1" applyBorder="1" applyAlignment="1">
      <alignment horizontal="right" vertical="center" wrapText="1"/>
    </xf>
    <xf numFmtId="176" fontId="8" fillId="0" borderId="12" xfId="0" applyNumberFormat="1" applyFont="1" applyBorder="1" applyAlignment="1">
      <alignment horizontal="right" vertical="center" wrapText="1"/>
    </xf>
    <xf numFmtId="176" fontId="8" fillId="0" borderId="19" xfId="0" applyNumberFormat="1" applyFont="1" applyBorder="1" applyAlignment="1">
      <alignment horizontal="right" vertical="center" wrapText="1"/>
    </xf>
    <xf numFmtId="176" fontId="8" fillId="0" borderId="57" xfId="0" applyNumberFormat="1" applyFont="1" applyBorder="1" applyAlignment="1">
      <alignment horizontal="right" vertical="center" wrapText="1"/>
    </xf>
    <xf numFmtId="176" fontId="8" fillId="0" borderId="89" xfId="0" applyNumberFormat="1" applyFont="1" applyBorder="1" applyAlignment="1">
      <alignment horizontal="right" vertical="center" wrapText="1"/>
    </xf>
    <xf numFmtId="176" fontId="8" fillId="0" borderId="37" xfId="0" applyNumberFormat="1" applyFont="1" applyBorder="1" applyAlignment="1">
      <alignment horizontal="right" vertical="center" wrapText="1"/>
    </xf>
    <xf numFmtId="176" fontId="8" fillId="0" borderId="106" xfId="0" applyNumberFormat="1" applyFont="1" applyBorder="1" applyAlignment="1">
      <alignment horizontal="right" vertical="center" wrapText="1"/>
    </xf>
    <xf numFmtId="176" fontId="8" fillId="0" borderId="83" xfId="0" applyNumberFormat="1" applyFont="1" applyBorder="1" applyAlignment="1">
      <alignment horizontal="right" vertical="center" wrapText="1"/>
    </xf>
    <xf numFmtId="176" fontId="8" fillId="0" borderId="82" xfId="0" applyNumberFormat="1" applyFont="1" applyBorder="1" applyAlignment="1">
      <alignment horizontal="right" vertical="center" wrapText="1"/>
    </xf>
    <xf numFmtId="176" fontId="8" fillId="0" borderId="90" xfId="0" applyNumberFormat="1" applyFont="1" applyBorder="1" applyAlignment="1">
      <alignment horizontal="right" vertical="center" wrapText="1"/>
    </xf>
    <xf numFmtId="176" fontId="8" fillId="0" borderId="91" xfId="0" applyNumberFormat="1" applyFont="1" applyBorder="1" applyAlignment="1">
      <alignment horizontal="right" vertical="center" wrapText="1"/>
    </xf>
    <xf numFmtId="176" fontId="8" fillId="0" borderId="61" xfId="0" applyNumberFormat="1" applyFont="1" applyBorder="1" applyAlignment="1">
      <alignment horizontal="right" vertical="center" wrapText="1"/>
    </xf>
    <xf numFmtId="176" fontId="8" fillId="0" borderId="41" xfId="0" applyNumberFormat="1" applyFont="1" applyBorder="1" applyAlignment="1">
      <alignment horizontal="right" vertical="center" wrapText="1"/>
    </xf>
    <xf numFmtId="176" fontId="8" fillId="0" borderId="60" xfId="0" applyNumberFormat="1" applyFont="1" applyBorder="1" applyAlignment="1">
      <alignment horizontal="right" vertical="center" wrapText="1"/>
    </xf>
    <xf numFmtId="176" fontId="8" fillId="0" borderId="58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176" fontId="8" fillId="0" borderId="114" xfId="0" applyNumberFormat="1" applyFont="1" applyBorder="1" applyAlignment="1">
      <alignment horizontal="right" vertical="center" wrapText="1"/>
    </xf>
  </cellXfs>
  <cellStyles count="5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2 2 2" xfId="51"/>
    <cellStyle name="쉼표 [0] 2 3" xfId="52"/>
    <cellStyle name="쉼표 [0] 3" xfId="53"/>
    <cellStyle name="연결된 셀" xfId="54"/>
    <cellStyle name="Followed Hyperlink" xfId="55"/>
    <cellStyle name="요약" xfId="56"/>
    <cellStyle name="입력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Currency" xfId="65"/>
    <cellStyle name="Currency [0]" xfId="66"/>
    <cellStyle name="표준 2" xfId="67"/>
    <cellStyle name="표준 2 2" xfId="68"/>
    <cellStyle name="표준 2 2 2" xfId="69"/>
    <cellStyle name="표준 2 3" xfId="70"/>
    <cellStyle name="표준 2_2012안심예산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52376;&#50864;&#48708;@625*20*3&#47749;*12=450,000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view="pageBreakPreview" zoomScaleSheetLayoutView="100" zoomScalePageLayoutView="0" workbookViewId="0" topLeftCell="A1">
      <selection activeCell="AF8" sqref="AF8"/>
    </sheetView>
  </sheetViews>
  <sheetFormatPr defaultColWidth="9.140625" defaultRowHeight="15"/>
  <cols>
    <col min="1" max="1" width="2.8515625" style="30" customWidth="1"/>
    <col min="2" max="2" width="8.8515625" style="31" customWidth="1"/>
    <col min="3" max="3" width="2.8515625" style="31" customWidth="1"/>
    <col min="4" max="4" width="8.8515625" style="32" customWidth="1"/>
    <col min="5" max="5" width="4.8515625" style="32" customWidth="1"/>
    <col min="6" max="6" width="8.8515625" style="32" customWidth="1"/>
    <col min="7" max="7" width="14.28125" style="35" customWidth="1"/>
    <col min="8" max="8" width="5.7109375" style="36" customWidth="1"/>
    <col min="9" max="9" width="1.7109375" style="37" customWidth="1"/>
    <col min="10" max="10" width="2.57421875" style="37" customWidth="1"/>
    <col min="11" max="11" width="2.7109375" style="37" customWidth="1"/>
    <col min="12" max="12" width="1.8515625" style="37" customWidth="1"/>
    <col min="13" max="13" width="2.7109375" style="37" customWidth="1"/>
    <col min="14" max="14" width="3.57421875" style="37" customWidth="1"/>
    <col min="15" max="15" width="2.8515625" style="37" customWidth="1"/>
    <col min="16" max="16" width="1.8515625" style="37" customWidth="1"/>
    <col min="17" max="17" width="2.57421875" style="37" customWidth="1"/>
    <col min="18" max="18" width="1.7109375" style="37" customWidth="1"/>
    <col min="19" max="19" width="2.57421875" style="37" customWidth="1"/>
    <col min="20" max="20" width="2.00390625" style="37" customWidth="1"/>
    <col min="21" max="21" width="1.7109375" style="37" customWidth="1"/>
    <col min="22" max="22" width="1.28515625" style="37" customWidth="1"/>
    <col min="23" max="23" width="10.00390625" style="38" customWidth="1"/>
    <col min="24" max="24" width="13.7109375" style="1" bestFit="1" customWidth="1"/>
    <col min="25" max="25" width="9.421875" style="1" bestFit="1" customWidth="1"/>
    <col min="26" max="26" width="10.421875" style="1" bestFit="1" customWidth="1"/>
    <col min="27" max="16384" width="9.00390625" style="1" customWidth="1"/>
  </cols>
  <sheetData>
    <row r="1" spans="1:23" ht="45" customHeight="1">
      <c r="A1" s="175" t="s">
        <v>205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</row>
    <row r="2" spans="1:23" s="3" customFormat="1" ht="15.75" customHeight="1" thickBot="1">
      <c r="A2" s="176" t="s">
        <v>0</v>
      </c>
      <c r="B2" s="176"/>
      <c r="C2" s="176"/>
      <c r="D2" s="176"/>
      <c r="E2" s="2"/>
      <c r="F2" s="177" t="s">
        <v>1</v>
      </c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</row>
    <row r="3" spans="1:23" ht="18.75" customHeight="1">
      <c r="A3" s="185" t="s">
        <v>2</v>
      </c>
      <c r="B3" s="186"/>
      <c r="C3" s="186"/>
      <c r="D3" s="186"/>
      <c r="E3" s="186"/>
      <c r="F3" s="187"/>
      <c r="G3" s="188" t="s">
        <v>3</v>
      </c>
      <c r="H3" s="190" t="s">
        <v>4</v>
      </c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2"/>
    </row>
    <row r="4" spans="1:23" ht="18.75" customHeight="1" thickBot="1">
      <c r="A4" s="196" t="s">
        <v>5</v>
      </c>
      <c r="B4" s="179"/>
      <c r="C4" s="178" t="s">
        <v>6</v>
      </c>
      <c r="D4" s="179"/>
      <c r="E4" s="178" t="s">
        <v>7</v>
      </c>
      <c r="F4" s="179"/>
      <c r="G4" s="189"/>
      <c r="H4" s="193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5"/>
    </row>
    <row r="5" spans="1:23" ht="14.25" customHeight="1" thickTop="1">
      <c r="A5" s="159" t="s">
        <v>8</v>
      </c>
      <c r="B5" s="160" t="s">
        <v>9</v>
      </c>
      <c r="C5" s="162">
        <v>11</v>
      </c>
      <c r="D5" s="162" t="s">
        <v>10</v>
      </c>
      <c r="E5" s="162">
        <v>111</v>
      </c>
      <c r="F5" s="162" t="s">
        <v>146</v>
      </c>
      <c r="G5" s="169">
        <f>W6+W7+W8</f>
        <v>74798720</v>
      </c>
      <c r="H5" s="164" t="s">
        <v>202</v>
      </c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6"/>
    </row>
    <row r="6" spans="1:23" ht="14.25" customHeight="1">
      <c r="A6" s="159"/>
      <c r="B6" s="160"/>
      <c r="C6" s="163"/>
      <c r="D6" s="163"/>
      <c r="E6" s="163"/>
      <c r="F6" s="163"/>
      <c r="G6" s="170"/>
      <c r="H6" s="4">
        <v>64040</v>
      </c>
      <c r="I6" s="5" t="s">
        <v>11</v>
      </c>
      <c r="J6" s="5">
        <v>0</v>
      </c>
      <c r="K6" s="5" t="s">
        <v>12</v>
      </c>
      <c r="L6" s="5" t="s">
        <v>11</v>
      </c>
      <c r="M6" s="5"/>
      <c r="N6" s="5">
        <v>365</v>
      </c>
      <c r="O6" s="5"/>
      <c r="P6" s="5" t="s">
        <v>11</v>
      </c>
      <c r="Q6" s="5">
        <v>6</v>
      </c>
      <c r="R6" s="5" t="s">
        <v>13</v>
      </c>
      <c r="S6" s="216" t="s">
        <v>129</v>
      </c>
      <c r="T6" s="216"/>
      <c r="U6" s="6"/>
      <c r="V6" s="7" t="s">
        <v>14</v>
      </c>
      <c r="W6" s="8">
        <f>H6*J6%*N6*Q6</f>
        <v>0</v>
      </c>
    </row>
    <row r="7" spans="1:25" ht="14.25" customHeight="1">
      <c r="A7" s="159"/>
      <c r="B7" s="160"/>
      <c r="C7" s="163"/>
      <c r="D7" s="163"/>
      <c r="E7" s="163"/>
      <c r="F7" s="163"/>
      <c r="G7" s="170"/>
      <c r="H7" s="4">
        <v>64040</v>
      </c>
      <c r="I7" s="5" t="s">
        <v>11</v>
      </c>
      <c r="J7" s="5">
        <v>10</v>
      </c>
      <c r="K7" s="5" t="s">
        <v>12</v>
      </c>
      <c r="L7" s="5" t="s">
        <v>11</v>
      </c>
      <c r="M7" s="5"/>
      <c r="N7" s="5">
        <v>365</v>
      </c>
      <c r="O7" s="5"/>
      <c r="P7" s="5" t="s">
        <v>11</v>
      </c>
      <c r="Q7" s="5">
        <v>20</v>
      </c>
      <c r="R7" s="5" t="s">
        <v>13</v>
      </c>
      <c r="S7" s="216" t="s">
        <v>130</v>
      </c>
      <c r="T7" s="216"/>
      <c r="U7" s="6"/>
      <c r="V7" s="7" t="s">
        <v>14</v>
      </c>
      <c r="W7" s="8">
        <f>H7*J7%*N7*Q7</f>
        <v>46749200</v>
      </c>
      <c r="X7" s="96"/>
      <c r="Y7" s="35"/>
    </row>
    <row r="8" spans="1:23" ht="14.25" customHeight="1">
      <c r="A8" s="159"/>
      <c r="B8" s="160"/>
      <c r="C8" s="163"/>
      <c r="D8" s="163"/>
      <c r="E8" s="163"/>
      <c r="F8" s="163"/>
      <c r="G8" s="171"/>
      <c r="H8" s="4">
        <v>64040</v>
      </c>
      <c r="I8" s="5" t="s">
        <v>11</v>
      </c>
      <c r="J8" s="5">
        <v>20</v>
      </c>
      <c r="K8" s="5" t="s">
        <v>12</v>
      </c>
      <c r="L8" s="5" t="s">
        <v>11</v>
      </c>
      <c r="M8" s="5"/>
      <c r="N8" s="5">
        <v>365</v>
      </c>
      <c r="O8" s="5"/>
      <c r="P8" s="5" t="s">
        <v>11</v>
      </c>
      <c r="Q8" s="5">
        <v>6</v>
      </c>
      <c r="R8" s="5" t="s">
        <v>13</v>
      </c>
      <c r="S8" s="216" t="s">
        <v>131</v>
      </c>
      <c r="T8" s="216"/>
      <c r="U8" s="6"/>
      <c r="V8" s="7" t="s">
        <v>14</v>
      </c>
      <c r="W8" s="8">
        <f>H8*J8%*N8*Q8</f>
        <v>28049520</v>
      </c>
    </row>
    <row r="9" spans="1:23" ht="14.25" customHeight="1">
      <c r="A9" s="159"/>
      <c r="B9" s="160"/>
      <c r="C9" s="163"/>
      <c r="D9" s="163"/>
      <c r="E9" s="163">
        <v>112</v>
      </c>
      <c r="F9" s="163" t="s">
        <v>147</v>
      </c>
      <c r="G9" s="215">
        <f>W10</f>
        <v>70200000</v>
      </c>
      <c r="H9" s="211" t="s">
        <v>209</v>
      </c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3"/>
    </row>
    <row r="10" spans="1:23" ht="14.25" customHeight="1">
      <c r="A10" s="159"/>
      <c r="B10" s="160"/>
      <c r="C10" s="163"/>
      <c r="D10" s="163"/>
      <c r="E10" s="163"/>
      <c r="F10" s="163"/>
      <c r="G10" s="215"/>
      <c r="H10" s="167">
        <v>225000</v>
      </c>
      <c r="I10" s="168"/>
      <c r="J10" s="10" t="s">
        <v>11</v>
      </c>
      <c r="K10" s="10">
        <v>26</v>
      </c>
      <c r="L10" s="10" t="s">
        <v>13</v>
      </c>
      <c r="M10" s="10" t="s">
        <v>11</v>
      </c>
      <c r="N10" s="10">
        <v>12</v>
      </c>
      <c r="O10" s="10" t="s">
        <v>15</v>
      </c>
      <c r="P10" s="10"/>
      <c r="Q10" s="10"/>
      <c r="R10" s="10"/>
      <c r="S10" s="10"/>
      <c r="T10" s="10"/>
      <c r="U10" s="10"/>
      <c r="V10" s="11" t="s">
        <v>14</v>
      </c>
      <c r="W10" s="12">
        <f>H10*K10*N10</f>
        <v>70200000</v>
      </c>
    </row>
    <row r="11" spans="1:23" ht="22.5" customHeight="1">
      <c r="A11" s="156"/>
      <c r="B11" s="161"/>
      <c r="C11" s="172" t="s">
        <v>17</v>
      </c>
      <c r="D11" s="173"/>
      <c r="E11" s="173"/>
      <c r="F11" s="174"/>
      <c r="G11" s="132">
        <f>G5+G9</f>
        <v>144998720</v>
      </c>
      <c r="H11" s="14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/>
      <c r="W11" s="17"/>
    </row>
    <row r="12" spans="1:26" ht="22.5" customHeight="1">
      <c r="A12" s="155" t="s">
        <v>18</v>
      </c>
      <c r="B12" s="157" t="s">
        <v>19</v>
      </c>
      <c r="C12" s="18">
        <v>41</v>
      </c>
      <c r="D12" s="18" t="s">
        <v>19</v>
      </c>
      <c r="E12" s="18">
        <v>413</v>
      </c>
      <c r="F12" s="18" t="s">
        <v>187</v>
      </c>
      <c r="G12" s="132">
        <f>W12</f>
        <v>30000000</v>
      </c>
      <c r="H12" s="208" t="s">
        <v>20</v>
      </c>
      <c r="I12" s="209"/>
      <c r="J12" s="209"/>
      <c r="K12" s="209"/>
      <c r="L12" s="214">
        <v>2500000</v>
      </c>
      <c r="M12" s="214"/>
      <c r="N12" s="214"/>
      <c r="O12" s="214"/>
      <c r="P12" s="10" t="s">
        <v>11</v>
      </c>
      <c r="Q12" s="10">
        <v>12</v>
      </c>
      <c r="R12" s="15" t="s">
        <v>15</v>
      </c>
      <c r="S12" s="15"/>
      <c r="T12" s="15"/>
      <c r="U12" s="15"/>
      <c r="V12" s="11" t="s">
        <v>14</v>
      </c>
      <c r="W12" s="17">
        <f>L12*Q12</f>
        <v>30000000</v>
      </c>
      <c r="X12" s="19"/>
      <c r="Y12" s="19"/>
      <c r="Z12" s="20"/>
    </row>
    <row r="13" spans="1:23" ht="22.5" customHeight="1">
      <c r="A13" s="156"/>
      <c r="B13" s="158"/>
      <c r="C13" s="205" t="s">
        <v>17</v>
      </c>
      <c r="D13" s="206"/>
      <c r="E13" s="206"/>
      <c r="F13" s="207"/>
      <c r="G13" s="132">
        <f>G12</f>
        <v>30000000</v>
      </c>
      <c r="H13" s="14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7"/>
    </row>
    <row r="14" spans="1:23" ht="22.5" customHeight="1">
      <c r="A14" s="155" t="s">
        <v>21</v>
      </c>
      <c r="B14" s="157" t="s">
        <v>22</v>
      </c>
      <c r="C14" s="18">
        <v>51</v>
      </c>
      <c r="D14" s="18" t="s">
        <v>22</v>
      </c>
      <c r="E14" s="18">
        <v>512</v>
      </c>
      <c r="F14" s="18" t="s">
        <v>23</v>
      </c>
      <c r="G14" s="132">
        <f>W14</f>
        <v>240000</v>
      </c>
      <c r="H14" s="14" t="s">
        <v>15</v>
      </c>
      <c r="I14" s="214">
        <v>20000</v>
      </c>
      <c r="J14" s="214"/>
      <c r="K14" s="214"/>
      <c r="L14" s="214"/>
      <c r="M14" s="10" t="s">
        <v>11</v>
      </c>
      <c r="N14" s="10">
        <v>12</v>
      </c>
      <c r="O14" s="197" t="s">
        <v>15</v>
      </c>
      <c r="P14" s="197"/>
      <c r="Q14" s="15"/>
      <c r="R14" s="15"/>
      <c r="S14" s="15"/>
      <c r="T14" s="15"/>
      <c r="U14" s="15"/>
      <c r="V14" s="11" t="s">
        <v>14</v>
      </c>
      <c r="W14" s="17">
        <f>I14*N14</f>
        <v>240000</v>
      </c>
    </row>
    <row r="15" spans="1:23" ht="22.5" customHeight="1">
      <c r="A15" s="156"/>
      <c r="B15" s="158"/>
      <c r="C15" s="198" t="s">
        <v>17</v>
      </c>
      <c r="D15" s="199"/>
      <c r="E15" s="199"/>
      <c r="F15" s="200"/>
      <c r="G15" s="133">
        <f>G14</f>
        <v>240000</v>
      </c>
      <c r="H15" s="14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7"/>
    </row>
    <row r="16" spans="1:23" ht="14.25" customHeight="1">
      <c r="A16" s="155" t="s">
        <v>24</v>
      </c>
      <c r="B16" s="217" t="s">
        <v>25</v>
      </c>
      <c r="C16" s="163">
        <v>61</v>
      </c>
      <c r="D16" s="163" t="s">
        <v>25</v>
      </c>
      <c r="E16" s="201">
        <v>611</v>
      </c>
      <c r="F16" s="201" t="s">
        <v>142</v>
      </c>
      <c r="G16" s="230">
        <f>SUM(W17:W20)</f>
        <v>685668480</v>
      </c>
      <c r="H16" s="211" t="s">
        <v>202</v>
      </c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21"/>
    </row>
    <row r="17" spans="1:23" ht="14.25" customHeight="1">
      <c r="A17" s="159"/>
      <c r="B17" s="160"/>
      <c r="C17" s="163"/>
      <c r="D17" s="163"/>
      <c r="E17" s="202"/>
      <c r="F17" s="202"/>
      <c r="G17" s="170"/>
      <c r="H17" s="4" t="s">
        <v>125</v>
      </c>
      <c r="I17" s="165">
        <f>H6</f>
        <v>64040</v>
      </c>
      <c r="J17" s="165"/>
      <c r="K17" s="165"/>
      <c r="L17" s="5" t="s">
        <v>11</v>
      </c>
      <c r="M17" s="23">
        <v>100</v>
      </c>
      <c r="N17" s="5" t="s">
        <v>12</v>
      </c>
      <c r="O17" s="5" t="s">
        <v>11</v>
      </c>
      <c r="P17" s="165">
        <v>365</v>
      </c>
      <c r="Q17" s="165"/>
      <c r="R17" s="5" t="s">
        <v>11</v>
      </c>
      <c r="S17" s="5">
        <v>6</v>
      </c>
      <c r="T17" s="5" t="s">
        <v>13</v>
      </c>
      <c r="U17" s="5"/>
      <c r="V17" s="7" t="s">
        <v>14</v>
      </c>
      <c r="W17" s="122">
        <f>I17*M17%*P17*S17</f>
        <v>140247600</v>
      </c>
    </row>
    <row r="18" spans="1:23" ht="14.25" customHeight="1">
      <c r="A18" s="159"/>
      <c r="B18" s="160"/>
      <c r="C18" s="163"/>
      <c r="D18" s="163"/>
      <c r="E18" s="202"/>
      <c r="F18" s="202"/>
      <c r="G18" s="170"/>
      <c r="H18" s="4" t="s">
        <v>126</v>
      </c>
      <c r="I18" s="165">
        <f>H7</f>
        <v>64040</v>
      </c>
      <c r="J18" s="165"/>
      <c r="K18" s="165"/>
      <c r="L18" s="5" t="s">
        <v>11</v>
      </c>
      <c r="M18" s="23">
        <v>90</v>
      </c>
      <c r="N18" s="5" t="s">
        <v>12</v>
      </c>
      <c r="O18" s="5" t="s">
        <v>11</v>
      </c>
      <c r="P18" s="165">
        <v>365</v>
      </c>
      <c r="Q18" s="165"/>
      <c r="R18" s="5" t="s">
        <v>11</v>
      </c>
      <c r="S18" s="5">
        <v>20</v>
      </c>
      <c r="T18" s="5" t="s">
        <v>13</v>
      </c>
      <c r="U18" s="5"/>
      <c r="V18" s="7" t="s">
        <v>14</v>
      </c>
      <c r="W18" s="122">
        <f>I18*M18%*P18*S18</f>
        <v>420742800</v>
      </c>
    </row>
    <row r="19" spans="1:23" ht="14.25" customHeight="1">
      <c r="A19" s="159"/>
      <c r="B19" s="160"/>
      <c r="C19" s="163"/>
      <c r="D19" s="163"/>
      <c r="E19" s="202"/>
      <c r="F19" s="202"/>
      <c r="G19" s="170"/>
      <c r="H19" s="4" t="s">
        <v>127</v>
      </c>
      <c r="I19" s="165">
        <f>H8</f>
        <v>64040</v>
      </c>
      <c r="J19" s="165"/>
      <c r="K19" s="165"/>
      <c r="L19" s="5" t="s">
        <v>11</v>
      </c>
      <c r="M19" s="23">
        <v>80</v>
      </c>
      <c r="N19" s="5" t="s">
        <v>12</v>
      </c>
      <c r="O19" s="5" t="s">
        <v>11</v>
      </c>
      <c r="P19" s="165">
        <v>365</v>
      </c>
      <c r="Q19" s="165"/>
      <c r="R19" s="5" t="s">
        <v>11</v>
      </c>
      <c r="S19" s="5">
        <v>6</v>
      </c>
      <c r="T19" s="5" t="s">
        <v>13</v>
      </c>
      <c r="U19" s="5"/>
      <c r="V19" s="7" t="s">
        <v>14</v>
      </c>
      <c r="W19" s="122">
        <f>I19*M19%*P19*S19</f>
        <v>112198080</v>
      </c>
    </row>
    <row r="20" spans="1:23" ht="14.25" customHeight="1">
      <c r="A20" s="159"/>
      <c r="B20" s="160"/>
      <c r="C20" s="163"/>
      <c r="D20" s="163"/>
      <c r="E20" s="162"/>
      <c r="F20" s="162"/>
      <c r="G20" s="171"/>
      <c r="H20" s="167" t="s">
        <v>199</v>
      </c>
      <c r="I20" s="168"/>
      <c r="J20" s="168"/>
      <c r="K20" s="168"/>
      <c r="L20" s="168">
        <v>80000</v>
      </c>
      <c r="M20" s="168"/>
      <c r="N20" s="168"/>
      <c r="O20" s="10" t="s">
        <v>11</v>
      </c>
      <c r="P20" s="168" t="s">
        <v>203</v>
      </c>
      <c r="Q20" s="168"/>
      <c r="R20" s="10" t="s">
        <v>11</v>
      </c>
      <c r="S20" s="10">
        <v>12</v>
      </c>
      <c r="T20" s="168" t="s">
        <v>200</v>
      </c>
      <c r="U20" s="168"/>
      <c r="V20" s="11" t="s">
        <v>14</v>
      </c>
      <c r="W20" s="123">
        <f>L20*12*13</f>
        <v>12480000</v>
      </c>
    </row>
    <row r="21" spans="1:24" ht="14.25" customHeight="1">
      <c r="A21" s="159"/>
      <c r="B21" s="160"/>
      <c r="C21" s="163"/>
      <c r="D21" s="163"/>
      <c r="E21" s="76">
        <v>612</v>
      </c>
      <c r="F21" s="114" t="s">
        <v>191</v>
      </c>
      <c r="G21" s="137">
        <f>W21</f>
        <v>84000000</v>
      </c>
      <c r="H21" s="225" t="s">
        <v>191</v>
      </c>
      <c r="I21" s="226"/>
      <c r="J21" s="226"/>
      <c r="K21" s="226"/>
      <c r="L21" s="44" t="s">
        <v>140</v>
      </c>
      <c r="M21" s="209">
        <v>7000000</v>
      </c>
      <c r="N21" s="209"/>
      <c r="O21" s="209"/>
      <c r="P21" s="44" t="s">
        <v>204</v>
      </c>
      <c r="Q21" s="44"/>
      <c r="R21" s="15" t="s">
        <v>11</v>
      </c>
      <c r="S21" s="15">
        <v>12</v>
      </c>
      <c r="T21" s="209" t="s">
        <v>134</v>
      </c>
      <c r="U21" s="209"/>
      <c r="V21" s="121" t="s">
        <v>135</v>
      </c>
      <c r="W21" s="124">
        <f>M21*S21</f>
        <v>84000000</v>
      </c>
      <c r="X21" s="24"/>
    </row>
    <row r="22" spans="1:23" ht="22.5" customHeight="1">
      <c r="A22" s="156"/>
      <c r="B22" s="184"/>
      <c r="C22" s="218" t="s">
        <v>17</v>
      </c>
      <c r="D22" s="219"/>
      <c r="E22" s="173"/>
      <c r="F22" s="174"/>
      <c r="G22" s="134">
        <f>G16+G21</f>
        <v>769668480</v>
      </c>
      <c r="H22" s="167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228"/>
    </row>
    <row r="23" spans="1:25" ht="22.5" customHeight="1">
      <c r="A23" s="180" t="s">
        <v>143</v>
      </c>
      <c r="B23" s="163" t="s">
        <v>27</v>
      </c>
      <c r="C23" s="103">
        <v>81</v>
      </c>
      <c r="D23" s="76" t="s">
        <v>27</v>
      </c>
      <c r="E23" s="102">
        <v>811</v>
      </c>
      <c r="F23" s="25" t="s">
        <v>28</v>
      </c>
      <c r="G23" s="132">
        <v>0</v>
      </c>
      <c r="H23" s="208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10"/>
      <c r="Y23" s="8"/>
    </row>
    <row r="24" spans="1:25" ht="22.5" customHeight="1">
      <c r="A24" s="181"/>
      <c r="B24" s="163"/>
      <c r="C24" s="75"/>
      <c r="D24" s="75"/>
      <c r="E24" s="100">
        <v>812</v>
      </c>
      <c r="F24" s="100" t="s">
        <v>144</v>
      </c>
      <c r="G24" s="132">
        <v>0</v>
      </c>
      <c r="H24" s="104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9"/>
      <c r="Y24" s="34"/>
    </row>
    <row r="25" spans="1:23" ht="22.5" customHeight="1">
      <c r="A25" s="182"/>
      <c r="B25" s="163"/>
      <c r="C25" s="229" t="s">
        <v>17</v>
      </c>
      <c r="D25" s="229"/>
      <c r="E25" s="229"/>
      <c r="F25" s="229"/>
      <c r="G25" s="135">
        <f>SUM(G23:G24)</f>
        <v>0</v>
      </c>
      <c r="H25" s="4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7"/>
    </row>
    <row r="26" spans="1:23" ht="22.5" customHeight="1">
      <c r="A26" s="155" t="s">
        <v>29</v>
      </c>
      <c r="B26" s="184" t="s">
        <v>30</v>
      </c>
      <c r="C26" s="60">
        <v>91</v>
      </c>
      <c r="D26" s="60" t="s">
        <v>30</v>
      </c>
      <c r="E26" s="60">
        <v>911</v>
      </c>
      <c r="F26" s="60" t="s">
        <v>31</v>
      </c>
      <c r="G26" s="132">
        <v>8423381</v>
      </c>
      <c r="H26" s="14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7"/>
    </row>
    <row r="27" spans="1:23" ht="22.5" customHeight="1">
      <c r="A27" s="156"/>
      <c r="B27" s="158"/>
      <c r="C27" s="205" t="s">
        <v>17</v>
      </c>
      <c r="D27" s="206"/>
      <c r="E27" s="206"/>
      <c r="F27" s="207"/>
      <c r="G27" s="132">
        <f>G26</f>
        <v>8423381</v>
      </c>
      <c r="H27" s="14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7"/>
    </row>
    <row r="28" spans="1:23" ht="22.5" customHeight="1">
      <c r="A28" s="183">
        <v>10</v>
      </c>
      <c r="B28" s="184" t="s">
        <v>189</v>
      </c>
      <c r="C28" s="157">
        <v>101</v>
      </c>
      <c r="D28" s="203" t="s">
        <v>189</v>
      </c>
      <c r="E28" s="18">
        <v>1012</v>
      </c>
      <c r="F28" s="18" t="s">
        <v>32</v>
      </c>
      <c r="G28" s="132">
        <f>W28</f>
        <v>24000</v>
      </c>
      <c r="H28" s="14"/>
      <c r="I28" s="15"/>
      <c r="J28" s="15"/>
      <c r="K28" s="15"/>
      <c r="L28" s="209" t="s">
        <v>15</v>
      </c>
      <c r="M28" s="209"/>
      <c r="N28" s="209">
        <v>2000</v>
      </c>
      <c r="O28" s="209"/>
      <c r="P28" s="209"/>
      <c r="Q28" s="10" t="s">
        <v>11</v>
      </c>
      <c r="R28" s="209">
        <v>12</v>
      </c>
      <c r="S28" s="209"/>
      <c r="T28" s="15" t="s">
        <v>15</v>
      </c>
      <c r="U28" s="15"/>
      <c r="V28" s="16" t="s">
        <v>14</v>
      </c>
      <c r="W28" s="17">
        <f>N28*R28</f>
        <v>24000</v>
      </c>
    </row>
    <row r="29" spans="1:23" ht="22.5" customHeight="1">
      <c r="A29" s="183"/>
      <c r="B29" s="184"/>
      <c r="C29" s="184"/>
      <c r="D29" s="203"/>
      <c r="E29" s="113">
        <v>1013</v>
      </c>
      <c r="F29" s="107" t="s">
        <v>186</v>
      </c>
      <c r="G29" s="132">
        <f>W29</f>
        <v>10560000</v>
      </c>
      <c r="H29" s="220" t="s">
        <v>36</v>
      </c>
      <c r="I29" s="216"/>
      <c r="J29" s="216"/>
      <c r="K29" s="227">
        <v>40000</v>
      </c>
      <c r="L29" s="227"/>
      <c r="M29" s="227"/>
      <c r="N29" s="22" t="s">
        <v>11</v>
      </c>
      <c r="O29" s="41">
        <v>22</v>
      </c>
      <c r="P29" s="41" t="s">
        <v>116</v>
      </c>
      <c r="Q29" s="15"/>
      <c r="R29" s="5" t="s">
        <v>11</v>
      </c>
      <c r="S29" s="41">
        <v>12</v>
      </c>
      <c r="T29" s="5" t="s">
        <v>15</v>
      </c>
      <c r="U29" s="5"/>
      <c r="V29" s="7" t="s">
        <v>14</v>
      </c>
      <c r="W29" s="8">
        <f>K29*O29*S29</f>
        <v>10560000</v>
      </c>
    </row>
    <row r="30" spans="1:23" ht="14.25" customHeight="1">
      <c r="A30" s="183"/>
      <c r="B30" s="184"/>
      <c r="C30" s="184"/>
      <c r="D30" s="203"/>
      <c r="E30" s="157">
        <v>1014</v>
      </c>
      <c r="F30" s="157" t="s">
        <v>34</v>
      </c>
      <c r="G30" s="223">
        <f>W30+W31</f>
        <v>1320000</v>
      </c>
      <c r="H30" s="211" t="s">
        <v>35</v>
      </c>
      <c r="I30" s="212"/>
      <c r="J30" s="212"/>
      <c r="K30" s="212"/>
      <c r="L30" s="222" t="s">
        <v>15</v>
      </c>
      <c r="M30" s="222"/>
      <c r="N30" s="222">
        <v>100000</v>
      </c>
      <c r="O30" s="222"/>
      <c r="P30" s="222"/>
      <c r="Q30" s="5" t="s">
        <v>11</v>
      </c>
      <c r="R30" s="222">
        <v>12</v>
      </c>
      <c r="S30" s="222"/>
      <c r="T30" s="46" t="s">
        <v>15</v>
      </c>
      <c r="U30" s="46"/>
      <c r="V30" s="48" t="s">
        <v>33</v>
      </c>
      <c r="W30" s="49">
        <f>N30*R30</f>
        <v>1200000</v>
      </c>
    </row>
    <row r="31" spans="1:23" ht="14.25" customHeight="1">
      <c r="A31" s="183"/>
      <c r="B31" s="184"/>
      <c r="C31" s="158"/>
      <c r="D31" s="204"/>
      <c r="E31" s="158"/>
      <c r="F31" s="158"/>
      <c r="G31" s="224"/>
      <c r="H31" s="234" t="s">
        <v>37</v>
      </c>
      <c r="I31" s="197"/>
      <c r="J31" s="197"/>
      <c r="K31" s="197"/>
      <c r="L31" s="227" t="s">
        <v>15</v>
      </c>
      <c r="M31" s="227"/>
      <c r="N31" s="168">
        <v>10000</v>
      </c>
      <c r="O31" s="168"/>
      <c r="P31" s="168"/>
      <c r="Q31" s="10" t="s">
        <v>11</v>
      </c>
      <c r="R31" s="168">
        <v>12</v>
      </c>
      <c r="S31" s="168"/>
      <c r="T31" s="10" t="s">
        <v>15</v>
      </c>
      <c r="U31" s="10"/>
      <c r="V31" s="11" t="s">
        <v>33</v>
      </c>
      <c r="W31" s="12">
        <f>N31*R31</f>
        <v>120000</v>
      </c>
    </row>
    <row r="32" spans="1:23" ht="19.5" customHeight="1">
      <c r="A32" s="156"/>
      <c r="B32" s="158"/>
      <c r="C32" s="205" t="s">
        <v>141</v>
      </c>
      <c r="D32" s="206"/>
      <c r="E32" s="206"/>
      <c r="F32" s="207"/>
      <c r="G32" s="132">
        <f>G30+G29+G28</f>
        <v>11904000</v>
      </c>
      <c r="H32" s="14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6"/>
      <c r="W32" s="17"/>
    </row>
    <row r="33" spans="1:23" ht="21" customHeight="1" thickBot="1">
      <c r="A33" s="231" t="s">
        <v>38</v>
      </c>
      <c r="B33" s="232"/>
      <c r="C33" s="232"/>
      <c r="D33" s="232"/>
      <c r="E33" s="232"/>
      <c r="F33" s="233"/>
      <c r="G33" s="136">
        <f>G32+G27+G25+G22+G15+G13+G11</f>
        <v>965234581</v>
      </c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9"/>
    </row>
    <row r="34" spans="7:23" ht="17.25">
      <c r="G34" s="131">
        <f>'요양 세입'!G33-'요양 세출'!G99</f>
        <v>0.5</v>
      </c>
      <c r="H34" s="22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34"/>
    </row>
  </sheetData>
  <sheetProtection/>
  <mergeCells count="89">
    <mergeCell ref="H30:K30"/>
    <mergeCell ref="A33:F33"/>
    <mergeCell ref="S7:T7"/>
    <mergeCell ref="S8:T8"/>
    <mergeCell ref="I18:K18"/>
    <mergeCell ref="P18:Q18"/>
    <mergeCell ref="R28:S28"/>
    <mergeCell ref="C32:F32"/>
    <mergeCell ref="H31:K31"/>
    <mergeCell ref="L31:M31"/>
    <mergeCell ref="R31:S31"/>
    <mergeCell ref="I19:K19"/>
    <mergeCell ref="H22:W22"/>
    <mergeCell ref="C25:F25"/>
    <mergeCell ref="F16:F20"/>
    <mergeCell ref="G16:G20"/>
    <mergeCell ref="K29:M29"/>
    <mergeCell ref="L30:M30"/>
    <mergeCell ref="N30:P30"/>
    <mergeCell ref="B26:B27"/>
    <mergeCell ref="P17:Q17"/>
    <mergeCell ref="H16:W16"/>
    <mergeCell ref="R30:S30"/>
    <mergeCell ref="E30:E31"/>
    <mergeCell ref="G30:G31"/>
    <mergeCell ref="L20:N20"/>
    <mergeCell ref="T20:U20"/>
    <mergeCell ref="T21:U21"/>
    <mergeCell ref="H21:K21"/>
    <mergeCell ref="S6:T6"/>
    <mergeCell ref="B23:B25"/>
    <mergeCell ref="A16:A22"/>
    <mergeCell ref="B16:B22"/>
    <mergeCell ref="C22:F22"/>
    <mergeCell ref="N31:P31"/>
    <mergeCell ref="L28:M28"/>
    <mergeCell ref="N28:P28"/>
    <mergeCell ref="H29:J29"/>
    <mergeCell ref="A26:A27"/>
    <mergeCell ref="H9:W9"/>
    <mergeCell ref="I17:K17"/>
    <mergeCell ref="P19:Q19"/>
    <mergeCell ref="D16:D21"/>
    <mergeCell ref="H12:K12"/>
    <mergeCell ref="L12:O12"/>
    <mergeCell ref="C13:F13"/>
    <mergeCell ref="G9:G10"/>
    <mergeCell ref="M21:O21"/>
    <mergeCell ref="I14:L14"/>
    <mergeCell ref="O14:P14"/>
    <mergeCell ref="C15:F15"/>
    <mergeCell ref="E16:E20"/>
    <mergeCell ref="C28:C31"/>
    <mergeCell ref="D28:D31"/>
    <mergeCell ref="C27:F27"/>
    <mergeCell ref="H20:K20"/>
    <mergeCell ref="F30:F31"/>
    <mergeCell ref="C16:C21"/>
    <mergeCell ref="H23:W23"/>
    <mergeCell ref="A23:A25"/>
    <mergeCell ref="A28:A32"/>
    <mergeCell ref="B28:B32"/>
    <mergeCell ref="P20:Q20"/>
    <mergeCell ref="A3:F3"/>
    <mergeCell ref="G3:G4"/>
    <mergeCell ref="H3:W4"/>
    <mergeCell ref="A4:B4"/>
    <mergeCell ref="C4:D4"/>
    <mergeCell ref="F5:F8"/>
    <mergeCell ref="E9:E10"/>
    <mergeCell ref="E5:E8"/>
    <mergeCell ref="F9:F10"/>
    <mergeCell ref="C11:F11"/>
    <mergeCell ref="A1:W1"/>
    <mergeCell ref="A2:B2"/>
    <mergeCell ref="C2:D2"/>
    <mergeCell ref="F2:W2"/>
    <mergeCell ref="C5:C10"/>
    <mergeCell ref="E4:F4"/>
    <mergeCell ref="A14:A15"/>
    <mergeCell ref="B14:B15"/>
    <mergeCell ref="A5:A11"/>
    <mergeCell ref="B5:B11"/>
    <mergeCell ref="D5:D10"/>
    <mergeCell ref="H5:W5"/>
    <mergeCell ref="H10:I10"/>
    <mergeCell ref="G5:G8"/>
    <mergeCell ref="A12:A13"/>
    <mergeCell ref="B12:B13"/>
  </mergeCells>
  <printOptions horizontalCentered="1"/>
  <pageMargins left="0.07874015748031496" right="0.07874015748031496" top="0.6692913385826772" bottom="0.15748031496062992" header="0.31496062992125984" footer="0.31496062992125984"/>
  <pageSetup horizontalDpi="600" verticalDpi="600" orientation="portrait" paperSize="9" scale="92" r:id="rId1"/>
  <ignoredErrors>
    <ignoredError sqref="G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9"/>
  <sheetViews>
    <sheetView view="pageBreakPreview" zoomScale="115" zoomScaleSheetLayoutView="115" zoomScalePageLayoutView="0" workbookViewId="0" topLeftCell="A85">
      <selection activeCell="W87" sqref="W87"/>
    </sheetView>
  </sheetViews>
  <sheetFormatPr defaultColWidth="9.140625" defaultRowHeight="15"/>
  <cols>
    <col min="1" max="1" width="2.8515625" style="81" customWidth="1"/>
    <col min="2" max="2" width="7.421875" style="81" customWidth="1"/>
    <col min="3" max="3" width="2.8515625" style="81" customWidth="1"/>
    <col min="4" max="4" width="8.28125" style="82" customWidth="1"/>
    <col min="5" max="5" width="4.00390625" style="82" customWidth="1"/>
    <col min="6" max="6" width="9.28125" style="82" customWidth="1"/>
    <col min="7" max="7" width="12.7109375" style="85" customWidth="1"/>
    <col min="8" max="8" width="6.28125" style="36" customWidth="1"/>
    <col min="9" max="9" width="4.00390625" style="37" customWidth="1"/>
    <col min="10" max="10" width="3.8515625" style="37" customWidth="1"/>
    <col min="11" max="11" width="1.57421875" style="37" customWidth="1"/>
    <col min="12" max="12" width="1.8515625" style="37" customWidth="1"/>
    <col min="13" max="13" width="2.28125" style="37" customWidth="1"/>
    <col min="14" max="14" width="1.8515625" style="37" customWidth="1"/>
    <col min="15" max="15" width="3.421875" style="37" customWidth="1"/>
    <col min="16" max="16" width="2.140625" style="37" customWidth="1"/>
    <col min="17" max="17" width="2.28125" style="37" customWidth="1"/>
    <col min="18" max="19" width="3.00390625" style="37" customWidth="1"/>
    <col min="20" max="21" width="1.8515625" style="37" customWidth="1"/>
    <col min="22" max="22" width="1.7109375" style="37" customWidth="1"/>
    <col min="23" max="23" width="8.7109375" style="38" customWidth="1"/>
    <col min="24" max="24" width="11.57421875" style="84" customWidth="1"/>
    <col min="25" max="25" width="13.421875" style="84" customWidth="1"/>
    <col min="26" max="26" width="13.140625" style="84" customWidth="1"/>
    <col min="27" max="31" width="6.57421875" style="84" customWidth="1"/>
    <col min="32" max="16384" width="9.00390625" style="84" customWidth="1"/>
  </cols>
  <sheetData>
    <row r="1" spans="1:23" s="1" customFormat="1" ht="45" customHeight="1">
      <c r="A1" s="254" t="s">
        <v>205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</row>
    <row r="2" spans="1:23" s="3" customFormat="1" ht="16.5" customHeight="1" thickBot="1">
      <c r="A2" s="176" t="s">
        <v>39</v>
      </c>
      <c r="B2" s="176"/>
      <c r="C2" s="39"/>
      <c r="D2" s="39"/>
      <c r="E2" s="39"/>
      <c r="F2" s="255" t="s">
        <v>1</v>
      </c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</row>
    <row r="3" spans="1:23" s="40" customFormat="1" ht="18.75" customHeight="1">
      <c r="A3" s="185" t="s">
        <v>2</v>
      </c>
      <c r="B3" s="186"/>
      <c r="C3" s="186"/>
      <c r="D3" s="186"/>
      <c r="E3" s="186"/>
      <c r="F3" s="187"/>
      <c r="G3" s="188" t="s">
        <v>3</v>
      </c>
      <c r="H3" s="256" t="s">
        <v>4</v>
      </c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2"/>
    </row>
    <row r="4" spans="1:30" s="40" customFormat="1" ht="18.75" customHeight="1" thickBot="1">
      <c r="A4" s="196" t="s">
        <v>5</v>
      </c>
      <c r="B4" s="179"/>
      <c r="C4" s="178" t="s">
        <v>6</v>
      </c>
      <c r="D4" s="179"/>
      <c r="E4" s="178" t="s">
        <v>7</v>
      </c>
      <c r="F4" s="179"/>
      <c r="G4" s="189"/>
      <c r="H4" s="257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5"/>
      <c r="AD4" s="40" t="s">
        <v>183</v>
      </c>
    </row>
    <row r="5" spans="1:23" s="40" customFormat="1" ht="11.25" customHeight="1" thickTop="1">
      <c r="A5" s="309" t="s">
        <v>8</v>
      </c>
      <c r="B5" s="311" t="s">
        <v>40</v>
      </c>
      <c r="C5" s="311">
        <v>11</v>
      </c>
      <c r="D5" s="311" t="s">
        <v>41</v>
      </c>
      <c r="E5" s="311">
        <v>111</v>
      </c>
      <c r="F5" s="311" t="s">
        <v>152</v>
      </c>
      <c r="G5" s="333">
        <f>U5</f>
        <v>438719040</v>
      </c>
      <c r="H5" s="334" t="s">
        <v>206</v>
      </c>
      <c r="I5" s="326"/>
      <c r="J5" s="326"/>
      <c r="K5" s="326"/>
      <c r="L5" s="326"/>
      <c r="M5" s="326"/>
      <c r="N5" s="326"/>
      <c r="O5" s="326"/>
      <c r="P5" s="326"/>
      <c r="Q5" s="326" t="s">
        <v>113</v>
      </c>
      <c r="R5" s="326">
        <v>12</v>
      </c>
      <c r="S5" s="326" t="s">
        <v>114</v>
      </c>
      <c r="T5" s="326" t="s">
        <v>135</v>
      </c>
      <c r="U5" s="327">
        <f>36559920*12</f>
        <v>438719040</v>
      </c>
      <c r="V5" s="327"/>
      <c r="W5" s="328"/>
    </row>
    <row r="6" spans="1:23" s="40" customFormat="1" ht="11.25" customHeight="1">
      <c r="A6" s="159"/>
      <c r="B6" s="184"/>
      <c r="C6" s="184"/>
      <c r="D6" s="184"/>
      <c r="E6" s="184"/>
      <c r="F6" s="184"/>
      <c r="G6" s="265"/>
      <c r="H6" s="331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52"/>
      <c r="V6" s="252"/>
      <c r="W6" s="329"/>
    </row>
    <row r="7" spans="1:23" s="40" customFormat="1" ht="11.25" customHeight="1">
      <c r="A7" s="159"/>
      <c r="B7" s="184"/>
      <c r="C7" s="184"/>
      <c r="D7" s="184"/>
      <c r="E7" s="184"/>
      <c r="F7" s="184"/>
      <c r="G7" s="265"/>
      <c r="H7" s="331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52"/>
      <c r="V7" s="252"/>
      <c r="W7" s="329"/>
    </row>
    <row r="8" spans="1:29" s="40" customFormat="1" ht="0.75" customHeight="1">
      <c r="A8" s="159"/>
      <c r="B8" s="184"/>
      <c r="C8" s="184"/>
      <c r="D8" s="184"/>
      <c r="E8" s="184"/>
      <c r="F8" s="184"/>
      <c r="G8" s="265"/>
      <c r="H8" s="331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52"/>
      <c r="V8" s="252"/>
      <c r="W8" s="329"/>
      <c r="Y8" s="40" t="s">
        <v>119</v>
      </c>
      <c r="AC8" s="40" t="s">
        <v>120</v>
      </c>
    </row>
    <row r="9" spans="1:23" s="40" customFormat="1" ht="0.75" customHeight="1">
      <c r="A9" s="159"/>
      <c r="B9" s="184"/>
      <c r="C9" s="184"/>
      <c r="D9" s="184"/>
      <c r="E9" s="184"/>
      <c r="F9" s="184"/>
      <c r="G9" s="265"/>
      <c r="H9" s="331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52"/>
      <c r="V9" s="252"/>
      <c r="W9" s="329"/>
    </row>
    <row r="10" spans="1:23" s="40" customFormat="1" ht="0.75" customHeight="1">
      <c r="A10" s="159"/>
      <c r="B10" s="184"/>
      <c r="C10" s="184"/>
      <c r="D10" s="184"/>
      <c r="E10" s="184"/>
      <c r="F10" s="184"/>
      <c r="G10" s="265"/>
      <c r="H10" s="331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52"/>
      <c r="V10" s="252"/>
      <c r="W10" s="329"/>
    </row>
    <row r="11" spans="1:23" s="40" customFormat="1" ht="0.75" customHeight="1">
      <c r="A11" s="159"/>
      <c r="B11" s="184"/>
      <c r="C11" s="184"/>
      <c r="D11" s="184"/>
      <c r="E11" s="184"/>
      <c r="F11" s="184"/>
      <c r="G11" s="265"/>
      <c r="H11" s="331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52"/>
      <c r="V11" s="252"/>
      <c r="W11" s="329"/>
    </row>
    <row r="12" spans="1:23" s="40" customFormat="1" ht="0.75" customHeight="1">
      <c r="A12" s="159"/>
      <c r="B12" s="184"/>
      <c r="C12" s="184"/>
      <c r="D12" s="184"/>
      <c r="E12" s="184"/>
      <c r="F12" s="184"/>
      <c r="G12" s="265"/>
      <c r="H12" s="331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52"/>
      <c r="V12" s="252"/>
      <c r="W12" s="329"/>
    </row>
    <row r="13" spans="1:25" s="40" customFormat="1" ht="0.75" customHeight="1">
      <c r="A13" s="159"/>
      <c r="B13" s="184"/>
      <c r="C13" s="184"/>
      <c r="D13" s="184"/>
      <c r="E13" s="184"/>
      <c r="F13" s="184"/>
      <c r="G13" s="265"/>
      <c r="H13" s="331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52"/>
      <c r="V13" s="252"/>
      <c r="W13" s="329"/>
      <c r="Y13" s="40" t="s">
        <v>121</v>
      </c>
    </row>
    <row r="14" spans="1:23" s="40" customFormat="1" ht="0.75" customHeight="1">
      <c r="A14" s="159"/>
      <c r="B14" s="184"/>
      <c r="C14" s="184"/>
      <c r="D14" s="184"/>
      <c r="E14" s="184"/>
      <c r="F14" s="160"/>
      <c r="G14" s="330">
        <f>U14</f>
        <v>111946560</v>
      </c>
      <c r="H14" s="331" t="s">
        <v>207</v>
      </c>
      <c r="I14" s="227"/>
      <c r="J14" s="227"/>
      <c r="K14" s="227"/>
      <c r="L14" s="227"/>
      <c r="M14" s="227"/>
      <c r="N14" s="227"/>
      <c r="O14" s="227"/>
      <c r="P14" s="227"/>
      <c r="Q14" s="227" t="s">
        <v>153</v>
      </c>
      <c r="R14" s="227">
        <v>12</v>
      </c>
      <c r="S14" s="227" t="s">
        <v>154</v>
      </c>
      <c r="T14" s="227" t="s">
        <v>135</v>
      </c>
      <c r="U14" s="252">
        <f>9328880*12</f>
        <v>111946560</v>
      </c>
      <c r="V14" s="252"/>
      <c r="W14" s="329"/>
    </row>
    <row r="15" spans="1:23" s="40" customFormat="1" ht="11.25" customHeight="1">
      <c r="A15" s="159"/>
      <c r="B15" s="184"/>
      <c r="C15" s="184"/>
      <c r="D15" s="184"/>
      <c r="E15" s="184"/>
      <c r="F15" s="160"/>
      <c r="G15" s="330"/>
      <c r="H15" s="331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52"/>
      <c r="V15" s="252"/>
      <c r="W15" s="329"/>
    </row>
    <row r="16" spans="1:28" s="40" customFormat="1" ht="10.5" customHeight="1">
      <c r="A16" s="159"/>
      <c r="B16" s="184"/>
      <c r="C16" s="184"/>
      <c r="D16" s="184"/>
      <c r="E16" s="184"/>
      <c r="F16" s="160"/>
      <c r="G16" s="330"/>
      <c r="H16" s="331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52"/>
      <c r="V16" s="252"/>
      <c r="W16" s="329"/>
      <c r="Y16" s="40" t="s">
        <v>220</v>
      </c>
      <c r="AA16" s="40" t="s">
        <v>218</v>
      </c>
      <c r="AB16" s="40" t="s">
        <v>219</v>
      </c>
    </row>
    <row r="17" spans="1:24" s="40" customFormat="1" ht="27" customHeight="1" hidden="1">
      <c r="A17" s="159"/>
      <c r="B17" s="184"/>
      <c r="C17" s="184"/>
      <c r="D17" s="184"/>
      <c r="E17" s="184"/>
      <c r="F17" s="160"/>
      <c r="G17" s="330"/>
      <c r="H17" s="331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52"/>
      <c r="V17" s="252"/>
      <c r="W17" s="329"/>
      <c r="X17" s="40">
        <f>J17*O17</f>
        <v>0</v>
      </c>
    </row>
    <row r="18" spans="1:24" s="40" customFormat="1" ht="27" customHeight="1" hidden="1">
      <c r="A18" s="159"/>
      <c r="B18" s="184"/>
      <c r="C18" s="184"/>
      <c r="D18" s="184"/>
      <c r="E18" s="184"/>
      <c r="F18" s="160"/>
      <c r="G18" s="330"/>
      <c r="H18" s="331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52"/>
      <c r="V18" s="252"/>
      <c r="W18" s="329"/>
      <c r="X18" s="40">
        <f>J18*O18</f>
        <v>0</v>
      </c>
    </row>
    <row r="19" spans="1:24" s="40" customFormat="1" ht="27" customHeight="1" hidden="1">
      <c r="A19" s="159"/>
      <c r="B19" s="184"/>
      <c r="C19" s="184"/>
      <c r="D19" s="184"/>
      <c r="E19" s="184"/>
      <c r="F19" s="160"/>
      <c r="G19" s="330"/>
      <c r="H19" s="331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52"/>
      <c r="V19" s="252"/>
      <c r="W19" s="329"/>
      <c r="X19" s="40">
        <f>J19*O19</f>
        <v>0</v>
      </c>
    </row>
    <row r="20" spans="1:24" s="40" customFormat="1" ht="27" customHeight="1" hidden="1">
      <c r="A20" s="159"/>
      <c r="B20" s="184"/>
      <c r="C20" s="184"/>
      <c r="D20" s="184"/>
      <c r="E20" s="184"/>
      <c r="F20" s="160"/>
      <c r="G20" s="330"/>
      <c r="H20" s="331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52"/>
      <c r="V20" s="252"/>
      <c r="W20" s="329"/>
      <c r="X20" s="40">
        <f>J20*O20</f>
        <v>0</v>
      </c>
    </row>
    <row r="21" spans="1:25" s="40" customFormat="1" ht="27" customHeight="1" hidden="1">
      <c r="A21" s="159"/>
      <c r="B21" s="184"/>
      <c r="C21" s="184"/>
      <c r="D21" s="184"/>
      <c r="E21" s="158"/>
      <c r="F21" s="161"/>
      <c r="G21" s="330"/>
      <c r="H21" s="332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335"/>
      <c r="V21" s="335"/>
      <c r="W21" s="336"/>
      <c r="X21" s="40">
        <f>SUM(X5:X20)</f>
        <v>0</v>
      </c>
      <c r="Y21" s="97" t="s">
        <v>133</v>
      </c>
    </row>
    <row r="22" spans="1:28" s="40" customFormat="1" ht="18" customHeight="1">
      <c r="A22" s="159"/>
      <c r="B22" s="184"/>
      <c r="C22" s="184"/>
      <c r="D22" s="184"/>
      <c r="E22" s="157">
        <v>112</v>
      </c>
      <c r="F22" s="217" t="s">
        <v>155</v>
      </c>
      <c r="G22" s="145">
        <f aca="true" t="shared" si="0" ref="G22:G28">V22</f>
        <v>48715800</v>
      </c>
      <c r="H22" s="337" t="s">
        <v>158</v>
      </c>
      <c r="I22" s="267"/>
      <c r="J22" s="267">
        <v>4059650</v>
      </c>
      <c r="K22" s="267"/>
      <c r="L22" s="267"/>
      <c r="M22" s="267"/>
      <c r="N22" s="106"/>
      <c r="O22" s="54" t="s">
        <v>132</v>
      </c>
      <c r="P22" s="54"/>
      <c r="Q22" s="267">
        <v>12</v>
      </c>
      <c r="R22" s="267"/>
      <c r="S22" s="267" t="s">
        <v>134</v>
      </c>
      <c r="T22" s="267"/>
      <c r="U22" s="54" t="s">
        <v>135</v>
      </c>
      <c r="V22" s="285">
        <f>J22*Q22</f>
        <v>48715800</v>
      </c>
      <c r="W22" s="286"/>
      <c r="X22" s="139" t="s">
        <v>221</v>
      </c>
      <c r="Y22" s="129">
        <f>G5+G22</f>
        <v>487434840</v>
      </c>
      <c r="Z22" s="127"/>
      <c r="AA22" s="128">
        <v>3384970</v>
      </c>
      <c r="AB22" s="128">
        <f>AA22*12</f>
        <v>40619640</v>
      </c>
    </row>
    <row r="23" spans="1:28" s="40" customFormat="1" ht="18" customHeight="1">
      <c r="A23" s="159"/>
      <c r="B23" s="184"/>
      <c r="C23" s="184"/>
      <c r="D23" s="184"/>
      <c r="E23" s="184"/>
      <c r="F23" s="184"/>
      <c r="G23" s="146">
        <f t="shared" si="0"/>
        <v>7813440</v>
      </c>
      <c r="H23" s="331" t="s">
        <v>159</v>
      </c>
      <c r="I23" s="227"/>
      <c r="J23" s="227">
        <v>651120</v>
      </c>
      <c r="K23" s="227"/>
      <c r="L23" s="227"/>
      <c r="M23" s="227"/>
      <c r="N23" s="22"/>
      <c r="O23" s="5" t="s">
        <v>132</v>
      </c>
      <c r="P23" s="5"/>
      <c r="Q23" s="227">
        <v>12</v>
      </c>
      <c r="R23" s="227"/>
      <c r="S23" s="227" t="s">
        <v>134</v>
      </c>
      <c r="T23" s="227"/>
      <c r="U23" s="5" t="s">
        <v>135</v>
      </c>
      <c r="V23" s="240">
        <f>J23*Q23</f>
        <v>7813440</v>
      </c>
      <c r="W23" s="241"/>
      <c r="X23" s="139" t="s">
        <v>222</v>
      </c>
      <c r="Y23" s="129">
        <f>G14+G23</f>
        <v>119760000</v>
      </c>
      <c r="Z23" s="127"/>
      <c r="AA23" s="128">
        <v>325000</v>
      </c>
      <c r="AB23" s="128">
        <f>AA23*12</f>
        <v>3900000</v>
      </c>
    </row>
    <row r="24" spans="1:26" s="40" customFormat="1" ht="18" customHeight="1">
      <c r="A24" s="159"/>
      <c r="B24" s="184"/>
      <c r="C24" s="184"/>
      <c r="D24" s="184"/>
      <c r="E24" s="184"/>
      <c r="F24" s="184"/>
      <c r="G24" s="147">
        <f t="shared" si="0"/>
        <v>11520000</v>
      </c>
      <c r="H24" s="331" t="s">
        <v>157</v>
      </c>
      <c r="I24" s="227"/>
      <c r="J24" s="227">
        <v>960000</v>
      </c>
      <c r="K24" s="227"/>
      <c r="L24" s="227"/>
      <c r="M24" s="227"/>
      <c r="N24" s="22"/>
      <c r="O24" s="5" t="s">
        <v>132</v>
      </c>
      <c r="P24" s="5"/>
      <c r="Q24" s="227">
        <v>12</v>
      </c>
      <c r="R24" s="227"/>
      <c r="S24" s="227" t="s">
        <v>134</v>
      </c>
      <c r="T24" s="227"/>
      <c r="U24" s="5" t="s">
        <v>135</v>
      </c>
      <c r="V24" s="240">
        <f>J24*Q24</f>
        <v>11520000</v>
      </c>
      <c r="W24" s="241"/>
      <c r="Y24" s="126"/>
      <c r="Z24" s="127"/>
    </row>
    <row r="25" spans="1:26" s="40" customFormat="1" ht="18" customHeight="1">
      <c r="A25" s="183"/>
      <c r="B25" s="184"/>
      <c r="C25" s="184"/>
      <c r="D25" s="184"/>
      <c r="E25" s="184"/>
      <c r="F25" s="184"/>
      <c r="G25" s="147">
        <f t="shared" si="0"/>
        <v>720000</v>
      </c>
      <c r="H25" s="258" t="s">
        <v>156</v>
      </c>
      <c r="I25" s="227"/>
      <c r="J25" s="227">
        <v>60000</v>
      </c>
      <c r="K25" s="227"/>
      <c r="L25" s="227"/>
      <c r="M25" s="227"/>
      <c r="N25" s="5"/>
      <c r="O25" s="5" t="s">
        <v>132</v>
      </c>
      <c r="P25" s="5"/>
      <c r="Q25" s="227">
        <v>12</v>
      </c>
      <c r="R25" s="227"/>
      <c r="S25" s="227" t="s">
        <v>134</v>
      </c>
      <c r="T25" s="227"/>
      <c r="U25" s="5" t="s">
        <v>135</v>
      </c>
      <c r="V25" s="240">
        <f>J25*Q25</f>
        <v>720000</v>
      </c>
      <c r="W25" s="241"/>
      <c r="Y25" s="127"/>
      <c r="Z25" s="127"/>
    </row>
    <row r="26" spans="1:26" s="40" customFormat="1" ht="18" customHeight="1">
      <c r="A26" s="183"/>
      <c r="B26" s="184"/>
      <c r="C26" s="184"/>
      <c r="D26" s="184"/>
      <c r="E26" s="184"/>
      <c r="F26" s="184"/>
      <c r="G26" s="147">
        <f t="shared" si="0"/>
        <v>10154892.5</v>
      </c>
      <c r="H26" s="259" t="s">
        <v>184</v>
      </c>
      <c r="I26" s="260"/>
      <c r="J26" s="227">
        <v>40619570</v>
      </c>
      <c r="K26" s="227"/>
      <c r="L26" s="227"/>
      <c r="M26" s="227"/>
      <c r="N26" s="5" t="s">
        <v>50</v>
      </c>
      <c r="O26" s="7" t="s">
        <v>150</v>
      </c>
      <c r="P26" s="5"/>
      <c r="Q26" s="227" t="s">
        <v>51</v>
      </c>
      <c r="R26" s="227"/>
      <c r="S26" s="227"/>
      <c r="T26" s="227"/>
      <c r="U26" s="5" t="s">
        <v>135</v>
      </c>
      <c r="V26" s="240">
        <f>J26*0.25</f>
        <v>10154892.5</v>
      </c>
      <c r="W26" s="241"/>
      <c r="Y26" s="128">
        <f>Z26+Z27</f>
        <v>40619570</v>
      </c>
      <c r="Z26" s="128">
        <v>36559920</v>
      </c>
    </row>
    <row r="27" spans="1:26" s="40" customFormat="1" ht="18" customHeight="1">
      <c r="A27" s="183"/>
      <c r="B27" s="184"/>
      <c r="C27" s="184"/>
      <c r="D27" s="184"/>
      <c r="E27" s="158"/>
      <c r="F27" s="158"/>
      <c r="G27" s="147">
        <f t="shared" si="0"/>
        <v>2495000</v>
      </c>
      <c r="H27" s="259" t="s">
        <v>185</v>
      </c>
      <c r="I27" s="260"/>
      <c r="J27" s="227">
        <v>9980000</v>
      </c>
      <c r="K27" s="227"/>
      <c r="L27" s="227"/>
      <c r="M27" s="227"/>
      <c r="N27" s="5" t="s">
        <v>50</v>
      </c>
      <c r="O27" s="7" t="s">
        <v>150</v>
      </c>
      <c r="P27" s="5"/>
      <c r="Q27" s="227" t="s">
        <v>51</v>
      </c>
      <c r="R27" s="227"/>
      <c r="S27" s="227"/>
      <c r="T27" s="227"/>
      <c r="U27" s="112" t="s">
        <v>135</v>
      </c>
      <c r="V27" s="243">
        <f>J27*0.25</f>
        <v>2495000</v>
      </c>
      <c r="W27" s="244"/>
      <c r="Y27" s="128"/>
      <c r="Z27" s="128">
        <v>4059650</v>
      </c>
    </row>
    <row r="28" spans="1:26" s="40" customFormat="1" ht="18.75" customHeight="1">
      <c r="A28" s="183"/>
      <c r="B28" s="184"/>
      <c r="C28" s="184"/>
      <c r="D28" s="184"/>
      <c r="E28" s="18">
        <v>113</v>
      </c>
      <c r="F28" s="18" t="s">
        <v>43</v>
      </c>
      <c r="G28" s="147">
        <f t="shared" si="0"/>
        <v>0</v>
      </c>
      <c r="H28" s="261" t="s">
        <v>182</v>
      </c>
      <c r="I28" s="214"/>
      <c r="J28" s="209">
        <v>0</v>
      </c>
      <c r="K28" s="209"/>
      <c r="L28" s="209"/>
      <c r="M28" s="209"/>
      <c r="N28" s="15"/>
      <c r="O28" s="15" t="s">
        <v>132</v>
      </c>
      <c r="P28" s="15"/>
      <c r="Q28" s="209">
        <v>12</v>
      </c>
      <c r="R28" s="209"/>
      <c r="S28" s="209" t="s">
        <v>134</v>
      </c>
      <c r="T28" s="209"/>
      <c r="U28" s="15" t="s">
        <v>135</v>
      </c>
      <c r="V28" s="250">
        <f>J28*Q28</f>
        <v>0</v>
      </c>
      <c r="W28" s="251"/>
      <c r="Y28" s="128">
        <f>Z28+Z29</f>
        <v>9980000</v>
      </c>
      <c r="Z28" s="128">
        <v>9328880</v>
      </c>
    </row>
    <row r="29" spans="1:26" s="40" customFormat="1" ht="18.75" customHeight="1">
      <c r="A29" s="183"/>
      <c r="B29" s="184"/>
      <c r="C29" s="184"/>
      <c r="D29" s="184"/>
      <c r="E29" s="157">
        <v>115</v>
      </c>
      <c r="F29" s="217" t="s">
        <v>44</v>
      </c>
      <c r="G29" s="145">
        <v>40619570</v>
      </c>
      <c r="H29" s="211" t="s">
        <v>160</v>
      </c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3"/>
      <c r="Y29" s="128"/>
      <c r="Z29" s="128">
        <v>651120</v>
      </c>
    </row>
    <row r="30" spans="1:25" s="40" customFormat="1" ht="19.5" customHeight="1">
      <c r="A30" s="183"/>
      <c r="B30" s="184"/>
      <c r="C30" s="184"/>
      <c r="D30" s="184"/>
      <c r="E30" s="306"/>
      <c r="F30" s="338"/>
      <c r="G30" s="145">
        <v>3900000</v>
      </c>
      <c r="H30" s="164" t="s">
        <v>161</v>
      </c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6"/>
      <c r="Y30" s="51"/>
    </row>
    <row r="31" spans="1:24" s="40" customFormat="1" ht="13.5" customHeight="1">
      <c r="A31" s="183"/>
      <c r="B31" s="184"/>
      <c r="C31" s="184"/>
      <c r="D31" s="160"/>
      <c r="E31" s="339">
        <v>116</v>
      </c>
      <c r="F31" s="277" t="s">
        <v>45</v>
      </c>
      <c r="G31" s="262">
        <v>50321977</v>
      </c>
      <c r="H31" s="211" t="s">
        <v>162</v>
      </c>
      <c r="I31" s="212"/>
      <c r="J31" s="212"/>
      <c r="K31" s="222">
        <f>Y22</f>
        <v>487434840</v>
      </c>
      <c r="L31" s="222"/>
      <c r="M31" s="222"/>
      <c r="N31" s="222"/>
      <c r="O31" s="222"/>
      <c r="P31" s="46" t="s">
        <v>11</v>
      </c>
      <c r="Q31" s="253">
        <v>4.5</v>
      </c>
      <c r="R31" s="253"/>
      <c r="S31" s="47" t="s">
        <v>12</v>
      </c>
      <c r="T31" s="46" t="s">
        <v>11</v>
      </c>
      <c r="U31" s="47"/>
      <c r="V31" s="48" t="s">
        <v>14</v>
      </c>
      <c r="W31" s="116">
        <v>21934568</v>
      </c>
      <c r="X31" s="34">
        <f>K31*0.045</f>
        <v>21934567.8</v>
      </c>
    </row>
    <row r="32" spans="1:24" s="40" customFormat="1" ht="13.5" customHeight="1">
      <c r="A32" s="183"/>
      <c r="B32" s="184"/>
      <c r="C32" s="184"/>
      <c r="D32" s="160"/>
      <c r="E32" s="340"/>
      <c r="F32" s="184"/>
      <c r="G32" s="263"/>
      <c r="H32" s="164" t="s">
        <v>163</v>
      </c>
      <c r="I32" s="165"/>
      <c r="J32" s="165"/>
      <c r="K32" s="227">
        <f>K31</f>
        <v>487434840</v>
      </c>
      <c r="L32" s="227"/>
      <c r="M32" s="227"/>
      <c r="N32" s="227"/>
      <c r="O32" s="227"/>
      <c r="P32" s="5" t="s">
        <v>11</v>
      </c>
      <c r="Q32" s="248">
        <v>3.495</v>
      </c>
      <c r="R32" s="249"/>
      <c r="S32" s="22" t="s">
        <v>12</v>
      </c>
      <c r="T32" s="5" t="s">
        <v>11</v>
      </c>
      <c r="U32" s="22"/>
      <c r="V32" s="7" t="s">
        <v>14</v>
      </c>
      <c r="W32" s="117">
        <v>17035848</v>
      </c>
      <c r="X32" s="34">
        <f>K32*0.03495</f>
        <v>17035847.658</v>
      </c>
    </row>
    <row r="33" spans="1:24" s="40" customFormat="1" ht="13.5" customHeight="1">
      <c r="A33" s="183"/>
      <c r="B33" s="184"/>
      <c r="C33" s="184"/>
      <c r="D33" s="160"/>
      <c r="E33" s="340"/>
      <c r="F33" s="184"/>
      <c r="G33" s="263"/>
      <c r="H33" s="164" t="s">
        <v>164</v>
      </c>
      <c r="I33" s="165"/>
      <c r="J33" s="165"/>
      <c r="K33" s="227">
        <f>W32</f>
        <v>17035848</v>
      </c>
      <c r="L33" s="227"/>
      <c r="M33" s="227"/>
      <c r="N33" s="227"/>
      <c r="O33" s="227"/>
      <c r="P33" s="5" t="s">
        <v>11</v>
      </c>
      <c r="Q33" s="246">
        <v>12.27</v>
      </c>
      <c r="R33" s="247"/>
      <c r="S33" s="22" t="s">
        <v>12</v>
      </c>
      <c r="T33" s="5" t="s">
        <v>11</v>
      </c>
      <c r="U33" s="22"/>
      <c r="V33" s="7" t="s">
        <v>14</v>
      </c>
      <c r="W33" s="117">
        <v>2090299</v>
      </c>
      <c r="X33" s="34">
        <f>K33*0.1227</f>
        <v>2090298.5496</v>
      </c>
    </row>
    <row r="34" spans="1:24" s="40" customFormat="1" ht="13.5" customHeight="1">
      <c r="A34" s="183"/>
      <c r="B34" s="184"/>
      <c r="C34" s="184"/>
      <c r="D34" s="160"/>
      <c r="E34" s="340"/>
      <c r="F34" s="184"/>
      <c r="G34" s="263"/>
      <c r="H34" s="164" t="s">
        <v>165</v>
      </c>
      <c r="I34" s="165"/>
      <c r="J34" s="165"/>
      <c r="K34" s="227">
        <f>K32</f>
        <v>487434840</v>
      </c>
      <c r="L34" s="227"/>
      <c r="M34" s="227"/>
      <c r="N34" s="227"/>
      <c r="O34" s="227"/>
      <c r="P34" s="5" t="s">
        <v>11</v>
      </c>
      <c r="Q34" s="245" t="s">
        <v>230</v>
      </c>
      <c r="R34" s="245"/>
      <c r="S34" s="22" t="s">
        <v>12</v>
      </c>
      <c r="T34" s="5" t="s">
        <v>11</v>
      </c>
      <c r="U34" s="22"/>
      <c r="V34" s="7" t="s">
        <v>14</v>
      </c>
      <c r="W34" s="117">
        <v>5605501</v>
      </c>
      <c r="X34" s="34">
        <f>K34*0.0115</f>
        <v>5605500.66</v>
      </c>
    </row>
    <row r="35" spans="1:24" s="40" customFormat="1" ht="13.5" customHeight="1">
      <c r="A35" s="183"/>
      <c r="B35" s="184"/>
      <c r="C35" s="184"/>
      <c r="D35" s="160"/>
      <c r="E35" s="340"/>
      <c r="F35" s="184"/>
      <c r="G35" s="263"/>
      <c r="H35" s="164" t="s">
        <v>166</v>
      </c>
      <c r="I35" s="165"/>
      <c r="J35" s="165"/>
      <c r="K35" s="227">
        <f>K34</f>
        <v>487434840</v>
      </c>
      <c r="L35" s="227"/>
      <c r="M35" s="227"/>
      <c r="N35" s="227"/>
      <c r="O35" s="227"/>
      <c r="P35" s="5" t="s">
        <v>11</v>
      </c>
      <c r="Q35" s="252" t="s">
        <v>194</v>
      </c>
      <c r="R35" s="227"/>
      <c r="S35" s="22" t="s">
        <v>12</v>
      </c>
      <c r="T35" s="5" t="s">
        <v>11</v>
      </c>
      <c r="U35" s="22"/>
      <c r="V35" s="7" t="s">
        <v>14</v>
      </c>
      <c r="W35" s="117">
        <v>3655761</v>
      </c>
      <c r="X35" s="34">
        <f>K35*0.0075</f>
        <v>3655761.3</v>
      </c>
    </row>
    <row r="36" spans="1:24" s="40" customFormat="1" ht="13.5" customHeight="1">
      <c r="A36" s="183"/>
      <c r="B36" s="184"/>
      <c r="C36" s="184"/>
      <c r="D36" s="160"/>
      <c r="E36" s="340"/>
      <c r="F36" s="184"/>
      <c r="G36" s="262">
        <v>12363827</v>
      </c>
      <c r="H36" s="211" t="s">
        <v>167</v>
      </c>
      <c r="I36" s="212"/>
      <c r="J36" s="212"/>
      <c r="K36" s="222">
        <f>Y23</f>
        <v>119760000</v>
      </c>
      <c r="L36" s="222"/>
      <c r="M36" s="222"/>
      <c r="N36" s="222"/>
      <c r="O36" s="222"/>
      <c r="P36" s="46" t="s">
        <v>11</v>
      </c>
      <c r="Q36" s="253">
        <v>4.5</v>
      </c>
      <c r="R36" s="253"/>
      <c r="S36" s="47" t="s">
        <v>12</v>
      </c>
      <c r="T36" s="46" t="s">
        <v>11</v>
      </c>
      <c r="U36" s="47"/>
      <c r="V36" s="48" t="s">
        <v>14</v>
      </c>
      <c r="W36" s="119">
        <v>5389200</v>
      </c>
      <c r="X36" s="34">
        <f>K36*0.045</f>
        <v>5389200</v>
      </c>
    </row>
    <row r="37" spans="1:24" s="40" customFormat="1" ht="13.5" customHeight="1">
      <c r="A37" s="183"/>
      <c r="B37" s="184"/>
      <c r="C37" s="184"/>
      <c r="D37" s="160"/>
      <c r="E37" s="340"/>
      <c r="F37" s="184"/>
      <c r="G37" s="263"/>
      <c r="H37" s="164" t="s">
        <v>168</v>
      </c>
      <c r="I37" s="165"/>
      <c r="J37" s="165"/>
      <c r="K37" s="227">
        <f>K36</f>
        <v>119760000</v>
      </c>
      <c r="L37" s="227"/>
      <c r="M37" s="227"/>
      <c r="N37" s="227"/>
      <c r="O37" s="227"/>
      <c r="P37" s="5" t="s">
        <v>11</v>
      </c>
      <c r="Q37" s="248">
        <v>3.495</v>
      </c>
      <c r="R37" s="249"/>
      <c r="S37" s="22" t="s">
        <v>12</v>
      </c>
      <c r="T37" s="5" t="s">
        <v>11</v>
      </c>
      <c r="U37" s="22"/>
      <c r="V37" s="7" t="s">
        <v>14</v>
      </c>
      <c r="W37" s="117">
        <v>4185612</v>
      </c>
      <c r="X37" s="34">
        <f>K37*0.03495</f>
        <v>4185612</v>
      </c>
    </row>
    <row r="38" spans="1:24" s="40" customFormat="1" ht="13.5" customHeight="1">
      <c r="A38" s="183"/>
      <c r="B38" s="184"/>
      <c r="C38" s="184"/>
      <c r="D38" s="160"/>
      <c r="E38" s="340"/>
      <c r="F38" s="184"/>
      <c r="G38" s="263"/>
      <c r="H38" s="164" t="s">
        <v>169</v>
      </c>
      <c r="I38" s="165"/>
      <c r="J38" s="165"/>
      <c r="K38" s="227">
        <f>W37</f>
        <v>4185612</v>
      </c>
      <c r="L38" s="227"/>
      <c r="M38" s="227"/>
      <c r="N38" s="227"/>
      <c r="O38" s="227"/>
      <c r="P38" s="5" t="s">
        <v>11</v>
      </c>
      <c r="Q38" s="246">
        <v>12.27</v>
      </c>
      <c r="R38" s="247"/>
      <c r="S38" s="22" t="s">
        <v>12</v>
      </c>
      <c r="T38" s="5" t="s">
        <v>11</v>
      </c>
      <c r="U38" s="22"/>
      <c r="V38" s="7" t="s">
        <v>14</v>
      </c>
      <c r="W38" s="117">
        <v>513575</v>
      </c>
      <c r="X38" s="34">
        <f>K38*0.1227</f>
        <v>513574.5924</v>
      </c>
    </row>
    <row r="39" spans="1:24" s="40" customFormat="1" ht="13.5" customHeight="1">
      <c r="A39" s="183"/>
      <c r="B39" s="184"/>
      <c r="C39" s="184"/>
      <c r="D39" s="160"/>
      <c r="E39" s="340"/>
      <c r="F39" s="184"/>
      <c r="G39" s="263"/>
      <c r="H39" s="164" t="s">
        <v>170</v>
      </c>
      <c r="I39" s="165"/>
      <c r="J39" s="165"/>
      <c r="K39" s="227">
        <f>K37</f>
        <v>119760000</v>
      </c>
      <c r="L39" s="227"/>
      <c r="M39" s="227"/>
      <c r="N39" s="227"/>
      <c r="O39" s="227"/>
      <c r="P39" s="5" t="s">
        <v>11</v>
      </c>
      <c r="Q39" s="245" t="s">
        <v>230</v>
      </c>
      <c r="R39" s="245"/>
      <c r="S39" s="22" t="s">
        <v>12</v>
      </c>
      <c r="T39" s="5" t="s">
        <v>11</v>
      </c>
      <c r="U39" s="22"/>
      <c r="V39" s="7" t="s">
        <v>14</v>
      </c>
      <c r="W39" s="117">
        <v>1377240</v>
      </c>
      <c r="X39" s="34">
        <f>K39*0.0115</f>
        <v>1377240</v>
      </c>
    </row>
    <row r="40" spans="1:24" s="40" customFormat="1" ht="13.5" customHeight="1">
      <c r="A40" s="183"/>
      <c r="B40" s="184"/>
      <c r="C40" s="184"/>
      <c r="D40" s="160"/>
      <c r="E40" s="341"/>
      <c r="F40" s="306"/>
      <c r="G40" s="263"/>
      <c r="H40" s="164" t="s">
        <v>171</v>
      </c>
      <c r="I40" s="165"/>
      <c r="J40" s="165"/>
      <c r="K40" s="227">
        <f>K39</f>
        <v>119760000</v>
      </c>
      <c r="L40" s="227"/>
      <c r="M40" s="227"/>
      <c r="N40" s="227"/>
      <c r="O40" s="227"/>
      <c r="P40" s="5" t="s">
        <v>11</v>
      </c>
      <c r="Q40" s="252" t="s">
        <v>194</v>
      </c>
      <c r="R40" s="227"/>
      <c r="S40" s="22" t="s">
        <v>12</v>
      </c>
      <c r="T40" s="5" t="s">
        <v>11</v>
      </c>
      <c r="U40" s="22"/>
      <c r="V40" s="7" t="s">
        <v>14</v>
      </c>
      <c r="W40" s="118">
        <v>898200</v>
      </c>
      <c r="X40" s="34">
        <f>K40*0.0075</f>
        <v>898200</v>
      </c>
    </row>
    <row r="41" spans="1:23" s="51" customFormat="1" ht="18.75" customHeight="1">
      <c r="A41" s="183"/>
      <c r="B41" s="184"/>
      <c r="C41" s="158"/>
      <c r="D41" s="158"/>
      <c r="E41" s="160" t="s">
        <v>52</v>
      </c>
      <c r="F41" s="268"/>
      <c r="G41" s="148">
        <f>SUM(G5:G40)</f>
        <v>739290106.5</v>
      </c>
      <c r="H41" s="269"/>
      <c r="I41" s="270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10"/>
      <c r="W41" s="111"/>
    </row>
    <row r="42" spans="1:23" s="51" customFormat="1" ht="13.5" customHeight="1">
      <c r="A42" s="183"/>
      <c r="B42" s="184"/>
      <c r="C42" s="157">
        <v>12</v>
      </c>
      <c r="D42" s="157" t="s">
        <v>53</v>
      </c>
      <c r="E42" s="217">
        <v>121</v>
      </c>
      <c r="F42" s="201" t="s">
        <v>54</v>
      </c>
      <c r="G42" s="274">
        <f>SUM(V42:W45)</f>
        <v>4800000</v>
      </c>
      <c r="H42" s="271" t="s">
        <v>55</v>
      </c>
      <c r="I42" s="271"/>
      <c r="J42" s="271"/>
      <c r="K42" s="267" t="s">
        <v>15</v>
      </c>
      <c r="L42" s="267"/>
      <c r="M42" s="267">
        <v>100000</v>
      </c>
      <c r="N42" s="267"/>
      <c r="O42" s="267"/>
      <c r="P42" s="267"/>
      <c r="Q42" s="54" t="s">
        <v>11</v>
      </c>
      <c r="R42" s="55">
        <v>12</v>
      </c>
      <c r="S42" s="267" t="s">
        <v>42</v>
      </c>
      <c r="T42" s="267"/>
      <c r="U42" s="56" t="s">
        <v>14</v>
      </c>
      <c r="V42" s="285">
        <f aca="true" t="shared" si="1" ref="V42:V48">M42*R42</f>
        <v>1200000</v>
      </c>
      <c r="W42" s="286"/>
    </row>
    <row r="43" spans="1:23" s="51" customFormat="1" ht="13.5" customHeight="1">
      <c r="A43" s="183"/>
      <c r="B43" s="184"/>
      <c r="C43" s="184"/>
      <c r="D43" s="184"/>
      <c r="E43" s="160"/>
      <c r="F43" s="202"/>
      <c r="G43" s="275"/>
      <c r="H43" s="235" t="s">
        <v>232</v>
      </c>
      <c r="I43" s="236"/>
      <c r="J43" s="236"/>
      <c r="K43" s="237" t="s">
        <v>140</v>
      </c>
      <c r="L43" s="237"/>
      <c r="M43" s="227">
        <v>100000</v>
      </c>
      <c r="N43" s="227"/>
      <c r="O43" s="227"/>
      <c r="P43" s="227"/>
      <c r="Q43" s="5" t="s">
        <v>11</v>
      </c>
      <c r="R43" s="41">
        <v>12</v>
      </c>
      <c r="S43" s="227" t="s">
        <v>42</v>
      </c>
      <c r="T43" s="227"/>
      <c r="U43" s="7" t="s">
        <v>14</v>
      </c>
      <c r="V43" s="240">
        <f>M43*R43</f>
        <v>1200000</v>
      </c>
      <c r="W43" s="241"/>
    </row>
    <row r="44" spans="1:23" s="51" customFormat="1" ht="13.5" customHeight="1">
      <c r="A44" s="183"/>
      <c r="B44" s="184"/>
      <c r="C44" s="184"/>
      <c r="D44" s="184"/>
      <c r="E44" s="160"/>
      <c r="F44" s="202"/>
      <c r="G44" s="275"/>
      <c r="H44" s="165" t="s">
        <v>56</v>
      </c>
      <c r="I44" s="165"/>
      <c r="J44" s="165"/>
      <c r="K44" s="227" t="s">
        <v>15</v>
      </c>
      <c r="L44" s="227"/>
      <c r="M44" s="227">
        <v>100000</v>
      </c>
      <c r="N44" s="227"/>
      <c r="O44" s="227"/>
      <c r="P44" s="227"/>
      <c r="Q44" s="5" t="s">
        <v>11</v>
      </c>
      <c r="R44" s="41">
        <v>12</v>
      </c>
      <c r="S44" s="227" t="s">
        <v>42</v>
      </c>
      <c r="T44" s="227"/>
      <c r="U44" s="7" t="s">
        <v>14</v>
      </c>
      <c r="V44" s="240">
        <f t="shared" si="1"/>
        <v>1200000</v>
      </c>
      <c r="W44" s="241"/>
    </row>
    <row r="45" spans="1:23" s="51" customFormat="1" ht="13.5" customHeight="1">
      <c r="A45" s="183"/>
      <c r="B45" s="184"/>
      <c r="C45" s="184"/>
      <c r="D45" s="184"/>
      <c r="E45" s="161"/>
      <c r="F45" s="162"/>
      <c r="G45" s="276"/>
      <c r="H45" s="242" t="s">
        <v>122</v>
      </c>
      <c r="I45" s="242"/>
      <c r="J45" s="242"/>
      <c r="K45" s="238" t="s">
        <v>15</v>
      </c>
      <c r="L45" s="238"/>
      <c r="M45" s="238">
        <v>100000</v>
      </c>
      <c r="N45" s="238"/>
      <c r="O45" s="238"/>
      <c r="P45" s="238"/>
      <c r="Q45" s="57" t="s">
        <v>11</v>
      </c>
      <c r="R45" s="58">
        <v>12</v>
      </c>
      <c r="S45" s="238" t="s">
        <v>42</v>
      </c>
      <c r="T45" s="238"/>
      <c r="U45" s="59" t="s">
        <v>14</v>
      </c>
      <c r="V45" s="283">
        <f t="shared" si="1"/>
        <v>1200000</v>
      </c>
      <c r="W45" s="284"/>
    </row>
    <row r="46" spans="1:23" s="51" customFormat="1" ht="18.75" customHeight="1">
      <c r="A46" s="183"/>
      <c r="B46" s="184"/>
      <c r="C46" s="184"/>
      <c r="D46" s="184"/>
      <c r="E46" s="60">
        <v>122</v>
      </c>
      <c r="F46" s="61" t="s">
        <v>57</v>
      </c>
      <c r="G46" s="149">
        <v>7200000</v>
      </c>
      <c r="H46" s="242" t="s">
        <v>148</v>
      </c>
      <c r="I46" s="242"/>
      <c r="J46" s="242"/>
      <c r="K46" s="238" t="s">
        <v>15</v>
      </c>
      <c r="L46" s="238"/>
      <c r="M46" s="238">
        <v>600000</v>
      </c>
      <c r="N46" s="238"/>
      <c r="O46" s="238"/>
      <c r="P46" s="238"/>
      <c r="Q46" s="57" t="s">
        <v>11</v>
      </c>
      <c r="R46" s="58">
        <v>12</v>
      </c>
      <c r="S46" s="238" t="s">
        <v>42</v>
      </c>
      <c r="T46" s="238"/>
      <c r="U46" s="59" t="s">
        <v>14</v>
      </c>
      <c r="V46" s="283">
        <f t="shared" si="1"/>
        <v>7200000</v>
      </c>
      <c r="W46" s="284"/>
    </row>
    <row r="47" spans="1:23" s="51" customFormat="1" ht="13.5" customHeight="1">
      <c r="A47" s="183"/>
      <c r="B47" s="184"/>
      <c r="C47" s="184"/>
      <c r="D47" s="184"/>
      <c r="E47" s="279">
        <v>123</v>
      </c>
      <c r="F47" s="201" t="s">
        <v>58</v>
      </c>
      <c r="G47" s="272">
        <f>V47+V48</f>
        <v>1200000</v>
      </c>
      <c r="H47" s="165" t="s">
        <v>59</v>
      </c>
      <c r="I47" s="165"/>
      <c r="J47" s="165"/>
      <c r="K47" s="227" t="s">
        <v>123</v>
      </c>
      <c r="L47" s="227"/>
      <c r="M47" s="227">
        <v>100000</v>
      </c>
      <c r="N47" s="227"/>
      <c r="O47" s="227"/>
      <c r="P47" s="227"/>
      <c r="Q47" s="5" t="s">
        <v>11</v>
      </c>
      <c r="R47" s="41">
        <v>4</v>
      </c>
      <c r="S47" s="227" t="s">
        <v>60</v>
      </c>
      <c r="T47" s="227"/>
      <c r="U47" s="7" t="s">
        <v>14</v>
      </c>
      <c r="V47" s="240">
        <f t="shared" si="1"/>
        <v>400000</v>
      </c>
      <c r="W47" s="241"/>
    </row>
    <row r="48" spans="1:23" s="51" customFormat="1" ht="13.5" customHeight="1">
      <c r="A48" s="183"/>
      <c r="B48" s="184"/>
      <c r="C48" s="184"/>
      <c r="D48" s="184"/>
      <c r="E48" s="280"/>
      <c r="F48" s="162"/>
      <c r="G48" s="273"/>
      <c r="H48" s="165" t="s">
        <v>231</v>
      </c>
      <c r="I48" s="165"/>
      <c r="J48" s="165"/>
      <c r="K48" s="227" t="s">
        <v>124</v>
      </c>
      <c r="L48" s="227"/>
      <c r="M48" s="227">
        <v>200000</v>
      </c>
      <c r="N48" s="227"/>
      <c r="O48" s="227"/>
      <c r="P48" s="227"/>
      <c r="Q48" s="10" t="s">
        <v>11</v>
      </c>
      <c r="R48" s="63">
        <v>4</v>
      </c>
      <c r="S48" s="168" t="s">
        <v>60</v>
      </c>
      <c r="T48" s="168"/>
      <c r="U48" s="11" t="s">
        <v>14</v>
      </c>
      <c r="V48" s="243">
        <f t="shared" si="1"/>
        <v>800000</v>
      </c>
      <c r="W48" s="244"/>
    </row>
    <row r="49" spans="1:23" s="51" customFormat="1" ht="18.75" customHeight="1">
      <c r="A49" s="183"/>
      <c r="B49" s="184"/>
      <c r="C49" s="158"/>
      <c r="D49" s="158"/>
      <c r="E49" s="307" t="s">
        <v>52</v>
      </c>
      <c r="F49" s="308"/>
      <c r="G49" s="150">
        <f>SUM(G42:G48)</f>
        <v>13200000</v>
      </c>
      <c r="H49" s="322"/>
      <c r="I49" s="222"/>
      <c r="J49" s="222"/>
      <c r="K49" s="222"/>
      <c r="L49" s="212"/>
      <c r="M49" s="212"/>
      <c r="N49" s="212"/>
      <c r="O49" s="212"/>
      <c r="P49" s="212"/>
      <c r="Q49" s="5"/>
      <c r="R49" s="5"/>
      <c r="S49" s="5"/>
      <c r="T49" s="5"/>
      <c r="U49" s="5"/>
      <c r="V49" s="64"/>
      <c r="W49" s="8"/>
    </row>
    <row r="50" spans="1:23" s="51" customFormat="1" ht="18.75" customHeight="1">
      <c r="A50" s="183"/>
      <c r="B50" s="184"/>
      <c r="C50" s="157">
        <v>13</v>
      </c>
      <c r="D50" s="157" t="s">
        <v>62</v>
      </c>
      <c r="E50" s="18">
        <v>131</v>
      </c>
      <c r="F50" s="18" t="s">
        <v>63</v>
      </c>
      <c r="G50" s="151">
        <f>V50</f>
        <v>120000</v>
      </c>
      <c r="H50" s="261" t="s">
        <v>64</v>
      </c>
      <c r="I50" s="214"/>
      <c r="J50" s="214"/>
      <c r="K50" s="209" t="s">
        <v>15</v>
      </c>
      <c r="L50" s="209"/>
      <c r="M50" s="209">
        <v>10000</v>
      </c>
      <c r="N50" s="209"/>
      <c r="O50" s="209"/>
      <c r="P50" s="209"/>
      <c r="Q50" s="15" t="s">
        <v>11</v>
      </c>
      <c r="R50" s="44">
        <v>12</v>
      </c>
      <c r="S50" s="209" t="s">
        <v>42</v>
      </c>
      <c r="T50" s="209"/>
      <c r="U50" s="16" t="s">
        <v>14</v>
      </c>
      <c r="V50" s="250">
        <f>M50*R50</f>
        <v>120000</v>
      </c>
      <c r="W50" s="251"/>
    </row>
    <row r="51" spans="1:23" s="51" customFormat="1" ht="19.5" customHeight="1">
      <c r="A51" s="183"/>
      <c r="B51" s="184"/>
      <c r="C51" s="184"/>
      <c r="D51" s="184"/>
      <c r="E51" s="18">
        <v>132</v>
      </c>
      <c r="F51" s="18" t="s">
        <v>65</v>
      </c>
      <c r="G51" s="150">
        <f>V51</f>
        <v>20400000</v>
      </c>
      <c r="H51" s="239" t="s">
        <v>136</v>
      </c>
      <c r="I51" s="165"/>
      <c r="J51" s="165"/>
      <c r="K51" s="227" t="s">
        <v>15</v>
      </c>
      <c r="L51" s="227"/>
      <c r="M51" s="227">
        <v>1700000</v>
      </c>
      <c r="N51" s="227"/>
      <c r="O51" s="227"/>
      <c r="P51" s="227"/>
      <c r="Q51" s="5" t="s">
        <v>11</v>
      </c>
      <c r="R51" s="41">
        <v>12</v>
      </c>
      <c r="S51" s="227" t="s">
        <v>42</v>
      </c>
      <c r="T51" s="227"/>
      <c r="U51" s="7" t="s">
        <v>14</v>
      </c>
      <c r="V51" s="240">
        <f>M51*R51</f>
        <v>20400000</v>
      </c>
      <c r="W51" s="241"/>
    </row>
    <row r="52" spans="1:23" s="51" customFormat="1" ht="18.75" customHeight="1">
      <c r="A52" s="183"/>
      <c r="B52" s="184"/>
      <c r="C52" s="184"/>
      <c r="D52" s="184"/>
      <c r="E52" s="157">
        <v>133</v>
      </c>
      <c r="F52" s="157" t="s">
        <v>174</v>
      </c>
      <c r="G52" s="281">
        <f>SUM(V52:W53)</f>
        <v>51360000</v>
      </c>
      <c r="H52" s="211" t="s">
        <v>66</v>
      </c>
      <c r="I52" s="212"/>
      <c r="J52" s="212"/>
      <c r="K52" s="222" t="s">
        <v>15</v>
      </c>
      <c r="L52" s="222"/>
      <c r="M52" s="222">
        <v>3400000</v>
      </c>
      <c r="N52" s="222"/>
      <c r="O52" s="222"/>
      <c r="P52" s="222"/>
      <c r="Q52" s="46" t="s">
        <v>11</v>
      </c>
      <c r="R52" s="74">
        <v>12</v>
      </c>
      <c r="S52" s="222" t="s">
        <v>42</v>
      </c>
      <c r="T52" s="222"/>
      <c r="U52" s="48" t="s">
        <v>14</v>
      </c>
      <c r="V52" s="289">
        <f>M52*R52</f>
        <v>40800000</v>
      </c>
      <c r="W52" s="290"/>
    </row>
    <row r="53" spans="1:23" s="51" customFormat="1" ht="18.75" customHeight="1">
      <c r="A53" s="183"/>
      <c r="B53" s="184"/>
      <c r="C53" s="184"/>
      <c r="D53" s="184"/>
      <c r="E53" s="158"/>
      <c r="F53" s="158"/>
      <c r="G53" s="278"/>
      <c r="H53" s="239" t="s">
        <v>67</v>
      </c>
      <c r="I53" s="165"/>
      <c r="J53" s="165"/>
      <c r="K53" s="227" t="s">
        <v>15</v>
      </c>
      <c r="L53" s="227"/>
      <c r="M53" s="227">
        <v>880000</v>
      </c>
      <c r="N53" s="227"/>
      <c r="O53" s="227"/>
      <c r="P53" s="227"/>
      <c r="Q53" s="5" t="s">
        <v>11</v>
      </c>
      <c r="R53" s="41">
        <v>12</v>
      </c>
      <c r="S53" s="227" t="s">
        <v>42</v>
      </c>
      <c r="T53" s="227"/>
      <c r="U53" s="7" t="s">
        <v>14</v>
      </c>
      <c r="V53" s="240">
        <f>M53*R53</f>
        <v>10560000</v>
      </c>
      <c r="W53" s="241"/>
    </row>
    <row r="54" spans="1:23" s="51" customFormat="1" ht="18.75" customHeight="1">
      <c r="A54" s="183"/>
      <c r="B54" s="184"/>
      <c r="C54" s="184"/>
      <c r="D54" s="184"/>
      <c r="E54" s="125">
        <v>135</v>
      </c>
      <c r="F54" s="18" t="s">
        <v>68</v>
      </c>
      <c r="G54" s="151">
        <f>V54</f>
        <v>7200000</v>
      </c>
      <c r="H54" s="261" t="s">
        <v>69</v>
      </c>
      <c r="I54" s="214"/>
      <c r="J54" s="214"/>
      <c r="K54" s="209" t="s">
        <v>15</v>
      </c>
      <c r="L54" s="209"/>
      <c r="M54" s="209">
        <v>600000</v>
      </c>
      <c r="N54" s="209"/>
      <c r="O54" s="209"/>
      <c r="P54" s="209"/>
      <c r="Q54" s="15" t="s">
        <v>11</v>
      </c>
      <c r="R54" s="44">
        <v>12</v>
      </c>
      <c r="S54" s="209" t="s">
        <v>42</v>
      </c>
      <c r="T54" s="209"/>
      <c r="U54" s="16" t="s">
        <v>14</v>
      </c>
      <c r="V54" s="250">
        <f>M54*R54</f>
        <v>7200000</v>
      </c>
      <c r="W54" s="251"/>
    </row>
    <row r="55" spans="1:23" s="51" customFormat="1" ht="13.5" customHeight="1">
      <c r="A55" s="183"/>
      <c r="B55" s="184"/>
      <c r="C55" s="184"/>
      <c r="D55" s="160"/>
      <c r="E55" s="163">
        <v>136</v>
      </c>
      <c r="F55" s="268" t="s">
        <v>70</v>
      </c>
      <c r="G55" s="264">
        <f>SUM(W55:W61)</f>
        <v>8680000</v>
      </c>
      <c r="H55" s="211" t="s">
        <v>46</v>
      </c>
      <c r="I55" s="212"/>
      <c r="J55" s="46"/>
      <c r="K55" s="222">
        <v>25000</v>
      </c>
      <c r="L55" s="222"/>
      <c r="M55" s="222"/>
      <c r="N55" s="222"/>
      <c r="O55" s="46" t="s">
        <v>11</v>
      </c>
      <c r="P55" s="50">
        <v>22</v>
      </c>
      <c r="Q55" s="46" t="s">
        <v>13</v>
      </c>
      <c r="R55" s="46" t="s">
        <v>11</v>
      </c>
      <c r="S55" s="46">
        <v>4</v>
      </c>
      <c r="T55" s="46" t="s">
        <v>47</v>
      </c>
      <c r="U55" s="46"/>
      <c r="V55" s="48" t="s">
        <v>14</v>
      </c>
      <c r="W55" s="49">
        <f>K55*P55*S55</f>
        <v>2200000</v>
      </c>
    </row>
    <row r="56" spans="1:23" s="51" customFormat="1" ht="13.5" customHeight="1">
      <c r="A56" s="183"/>
      <c r="B56" s="184"/>
      <c r="C56" s="184"/>
      <c r="D56" s="160"/>
      <c r="E56" s="163"/>
      <c r="F56" s="347"/>
      <c r="G56" s="265"/>
      <c r="H56" s="164" t="s">
        <v>48</v>
      </c>
      <c r="I56" s="165"/>
      <c r="J56" s="5" t="s">
        <v>15</v>
      </c>
      <c r="K56" s="227">
        <v>100000</v>
      </c>
      <c r="L56" s="227"/>
      <c r="M56" s="227"/>
      <c r="N56" s="227"/>
      <c r="O56" s="5" t="s">
        <v>11</v>
      </c>
      <c r="P56" s="52">
        <v>12</v>
      </c>
      <c r="Q56" s="5" t="s">
        <v>15</v>
      </c>
      <c r="R56" s="5"/>
      <c r="S56" s="5"/>
      <c r="T56" s="5"/>
      <c r="U56" s="5"/>
      <c r="V56" s="7" t="s">
        <v>14</v>
      </c>
      <c r="W56" s="8">
        <f aca="true" t="shared" si="2" ref="W56:W61">K56*P56</f>
        <v>1200000</v>
      </c>
    </row>
    <row r="57" spans="1:24" s="51" customFormat="1" ht="13.5" customHeight="1">
      <c r="A57" s="183"/>
      <c r="B57" s="184"/>
      <c r="C57" s="184"/>
      <c r="D57" s="160"/>
      <c r="E57" s="163"/>
      <c r="F57" s="347"/>
      <c r="G57" s="265"/>
      <c r="H57" s="164" t="s">
        <v>49</v>
      </c>
      <c r="I57" s="165"/>
      <c r="J57" s="5" t="s">
        <v>13</v>
      </c>
      <c r="K57" s="227">
        <v>50000</v>
      </c>
      <c r="L57" s="227"/>
      <c r="M57" s="227"/>
      <c r="N57" s="227"/>
      <c r="O57" s="5" t="s">
        <v>11</v>
      </c>
      <c r="P57" s="52">
        <v>6</v>
      </c>
      <c r="Q57" s="5" t="s">
        <v>13</v>
      </c>
      <c r="R57" s="5"/>
      <c r="S57" s="5"/>
      <c r="T57" s="5"/>
      <c r="U57" s="5"/>
      <c r="V57" s="7" t="s">
        <v>14</v>
      </c>
      <c r="W57" s="8">
        <f t="shared" si="2"/>
        <v>300000</v>
      </c>
      <c r="X57" s="51" t="s">
        <v>216</v>
      </c>
    </row>
    <row r="58" spans="1:23" s="51" customFormat="1" ht="13.5" customHeight="1">
      <c r="A58" s="183"/>
      <c r="B58" s="184"/>
      <c r="C58" s="184"/>
      <c r="D58" s="160"/>
      <c r="E58" s="163"/>
      <c r="F58" s="347"/>
      <c r="G58" s="265"/>
      <c r="H58" s="164" t="s">
        <v>233</v>
      </c>
      <c r="I58" s="165"/>
      <c r="J58" s="5" t="s">
        <v>234</v>
      </c>
      <c r="K58" s="227">
        <v>1500000</v>
      </c>
      <c r="L58" s="227"/>
      <c r="M58" s="227"/>
      <c r="N58" s="227"/>
      <c r="O58" s="5" t="s">
        <v>11</v>
      </c>
      <c r="P58" s="52">
        <v>2</v>
      </c>
      <c r="Q58" s="5" t="s">
        <v>180</v>
      </c>
      <c r="R58" s="5"/>
      <c r="S58" s="5"/>
      <c r="T58" s="5"/>
      <c r="U58" s="5"/>
      <c r="V58" s="7" t="s">
        <v>14</v>
      </c>
      <c r="W58" s="8">
        <f t="shared" si="2"/>
        <v>3000000</v>
      </c>
    </row>
    <row r="59" spans="1:23" s="51" customFormat="1" ht="13.5" customHeight="1">
      <c r="A59" s="183"/>
      <c r="B59" s="184"/>
      <c r="C59" s="184"/>
      <c r="D59" s="160"/>
      <c r="E59" s="163"/>
      <c r="F59" s="347"/>
      <c r="G59" s="265"/>
      <c r="H59" s="164" t="s">
        <v>137</v>
      </c>
      <c r="I59" s="165"/>
      <c r="J59" s="5" t="s">
        <v>84</v>
      </c>
      <c r="K59" s="227">
        <v>30000</v>
      </c>
      <c r="L59" s="227"/>
      <c r="M59" s="227"/>
      <c r="N59" s="227"/>
      <c r="O59" s="5" t="s">
        <v>132</v>
      </c>
      <c r="P59" s="52">
        <v>22</v>
      </c>
      <c r="Q59" s="5" t="s">
        <v>13</v>
      </c>
      <c r="R59" s="22"/>
      <c r="S59" s="22"/>
      <c r="T59" s="22"/>
      <c r="U59" s="7"/>
      <c r="V59" s="7" t="s">
        <v>14</v>
      </c>
      <c r="W59" s="8">
        <f t="shared" si="2"/>
        <v>660000</v>
      </c>
    </row>
    <row r="60" spans="1:23" s="51" customFormat="1" ht="13.5" customHeight="1">
      <c r="A60" s="183"/>
      <c r="B60" s="184"/>
      <c r="C60" s="184"/>
      <c r="D60" s="160"/>
      <c r="E60" s="163"/>
      <c r="F60" s="347"/>
      <c r="G60" s="265"/>
      <c r="H60" s="346" t="s">
        <v>128</v>
      </c>
      <c r="I60" s="260"/>
      <c r="J60" s="5" t="s">
        <v>84</v>
      </c>
      <c r="K60" s="227">
        <v>10000</v>
      </c>
      <c r="L60" s="227"/>
      <c r="M60" s="227"/>
      <c r="N60" s="227"/>
      <c r="O60" s="5" t="s">
        <v>11</v>
      </c>
      <c r="P60" s="52">
        <v>22</v>
      </c>
      <c r="Q60" s="5" t="s">
        <v>13</v>
      </c>
      <c r="R60" s="5"/>
      <c r="S60" s="5"/>
      <c r="T60" s="5"/>
      <c r="U60" s="5"/>
      <c r="V60" s="7" t="s">
        <v>14</v>
      </c>
      <c r="W60" s="8">
        <f t="shared" si="2"/>
        <v>220000</v>
      </c>
    </row>
    <row r="61" spans="1:23" s="51" customFormat="1" ht="13.5" customHeight="1">
      <c r="A61" s="183"/>
      <c r="B61" s="184"/>
      <c r="C61" s="184"/>
      <c r="D61" s="160"/>
      <c r="E61" s="163"/>
      <c r="F61" s="347"/>
      <c r="G61" s="266"/>
      <c r="H61" s="287" t="s">
        <v>172</v>
      </c>
      <c r="I61" s="288"/>
      <c r="J61" s="10" t="s">
        <v>173</v>
      </c>
      <c r="K61" s="168">
        <v>50000</v>
      </c>
      <c r="L61" s="168"/>
      <c r="M61" s="168"/>
      <c r="N61" s="168"/>
      <c r="O61" s="10" t="s">
        <v>11</v>
      </c>
      <c r="P61" s="53">
        <v>22</v>
      </c>
      <c r="Q61" s="10" t="s">
        <v>13</v>
      </c>
      <c r="R61" s="10"/>
      <c r="S61" s="10"/>
      <c r="T61" s="10"/>
      <c r="U61" s="10"/>
      <c r="V61" s="11" t="s">
        <v>14</v>
      </c>
      <c r="W61" s="12">
        <f t="shared" si="2"/>
        <v>1100000</v>
      </c>
    </row>
    <row r="62" spans="1:23" s="40" customFormat="1" ht="18.75" customHeight="1">
      <c r="A62" s="183"/>
      <c r="B62" s="184"/>
      <c r="C62" s="158"/>
      <c r="D62" s="158"/>
      <c r="E62" s="161" t="s">
        <v>52</v>
      </c>
      <c r="F62" s="282"/>
      <c r="G62" s="150">
        <f>SUM(G50:G60)</f>
        <v>87760000</v>
      </c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3"/>
    </row>
    <row r="63" spans="1:23" s="40" customFormat="1" ht="18.75" customHeight="1" thickBot="1">
      <c r="A63" s="310"/>
      <c r="B63" s="312"/>
      <c r="C63" s="291" t="s">
        <v>17</v>
      </c>
      <c r="D63" s="292"/>
      <c r="E63" s="292"/>
      <c r="F63" s="293"/>
      <c r="G63" s="152">
        <f>G62+G49+G41</f>
        <v>840250106.5</v>
      </c>
      <c r="H63" s="294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6"/>
    </row>
    <row r="64" spans="1:23" s="40" customFormat="1" ht="21" customHeight="1">
      <c r="A64" s="303" t="s">
        <v>71</v>
      </c>
      <c r="B64" s="305" t="s">
        <v>72</v>
      </c>
      <c r="C64" s="305">
        <v>21</v>
      </c>
      <c r="D64" s="305" t="s">
        <v>73</v>
      </c>
      <c r="E64" s="66">
        <v>211</v>
      </c>
      <c r="F64" s="66" t="s">
        <v>74</v>
      </c>
      <c r="G64" s="153">
        <v>0</v>
      </c>
      <c r="H64" s="297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W64" s="299"/>
    </row>
    <row r="65" spans="1:23" s="40" customFormat="1" ht="21" customHeight="1">
      <c r="A65" s="159"/>
      <c r="B65" s="184"/>
      <c r="C65" s="184"/>
      <c r="D65" s="184"/>
      <c r="E65" s="68">
        <v>212</v>
      </c>
      <c r="F65" s="68" t="s">
        <v>75</v>
      </c>
      <c r="G65" s="154">
        <v>0</v>
      </c>
      <c r="H65" s="165" t="s">
        <v>151</v>
      </c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6"/>
    </row>
    <row r="66" spans="1:23" s="40" customFormat="1" ht="21" customHeight="1">
      <c r="A66" s="159"/>
      <c r="B66" s="184"/>
      <c r="C66" s="184"/>
      <c r="D66" s="184"/>
      <c r="E66" s="277">
        <v>213</v>
      </c>
      <c r="F66" s="277" t="s">
        <v>76</v>
      </c>
      <c r="G66" s="313">
        <f>W66+W67</f>
        <v>4800000</v>
      </c>
      <c r="H66" s="261"/>
      <c r="I66" s="214"/>
      <c r="J66" s="214"/>
      <c r="K66" s="214"/>
      <c r="L66" s="214"/>
      <c r="M66" s="44"/>
      <c r="N66" s="209"/>
      <c r="O66" s="209"/>
      <c r="P66" s="209"/>
      <c r="Q66" s="209"/>
      <c r="R66" s="15"/>
      <c r="S66" s="44"/>
      <c r="T66" s="209"/>
      <c r="U66" s="209"/>
      <c r="V66" s="16" t="s">
        <v>14</v>
      </c>
      <c r="W66" s="17"/>
    </row>
    <row r="67" spans="1:23" s="40" customFormat="1" ht="21" customHeight="1">
      <c r="A67" s="159"/>
      <c r="B67" s="184"/>
      <c r="C67" s="158"/>
      <c r="D67" s="158"/>
      <c r="E67" s="158"/>
      <c r="F67" s="158"/>
      <c r="G67" s="266"/>
      <c r="H67" s="261" t="s">
        <v>217</v>
      </c>
      <c r="I67" s="214"/>
      <c r="J67" s="214"/>
      <c r="K67" s="214"/>
      <c r="L67" s="214"/>
      <c r="M67" s="44" t="s">
        <v>118</v>
      </c>
      <c r="N67" s="209">
        <v>400000</v>
      </c>
      <c r="O67" s="209"/>
      <c r="P67" s="209"/>
      <c r="Q67" s="209"/>
      <c r="R67" s="15" t="s">
        <v>113</v>
      </c>
      <c r="S67" s="44">
        <v>12</v>
      </c>
      <c r="T67" s="209" t="s">
        <v>114</v>
      </c>
      <c r="U67" s="209"/>
      <c r="V67" s="16" t="s">
        <v>115</v>
      </c>
      <c r="W67" s="17">
        <f>N67*S67</f>
        <v>4800000</v>
      </c>
    </row>
    <row r="68" spans="1:23" s="40" customFormat="1" ht="21" customHeight="1">
      <c r="A68" s="304"/>
      <c r="B68" s="306"/>
      <c r="C68" s="300" t="s">
        <v>17</v>
      </c>
      <c r="D68" s="301"/>
      <c r="E68" s="301"/>
      <c r="F68" s="302"/>
      <c r="G68" s="154">
        <f>G64+G65+G66</f>
        <v>4800000</v>
      </c>
      <c r="H68" s="167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228"/>
    </row>
    <row r="69" spans="1:23" s="40" customFormat="1" ht="21" customHeight="1">
      <c r="A69" s="159" t="s">
        <v>77</v>
      </c>
      <c r="B69" s="184" t="s">
        <v>78</v>
      </c>
      <c r="C69" s="184">
        <v>31</v>
      </c>
      <c r="D69" s="184" t="s">
        <v>62</v>
      </c>
      <c r="E69" s="277">
        <v>311</v>
      </c>
      <c r="F69" s="277" t="s">
        <v>79</v>
      </c>
      <c r="G69" s="262">
        <f>SUM(W69:W71)</f>
        <v>80160000</v>
      </c>
      <c r="H69" s="315" t="s">
        <v>80</v>
      </c>
      <c r="I69" s="212"/>
      <c r="J69" s="212"/>
      <c r="K69" s="212"/>
      <c r="L69" s="212"/>
      <c r="M69" s="74" t="s">
        <v>15</v>
      </c>
      <c r="N69" s="222">
        <v>5000000</v>
      </c>
      <c r="O69" s="222"/>
      <c r="P69" s="222"/>
      <c r="Q69" s="222"/>
      <c r="R69" s="46" t="s">
        <v>11</v>
      </c>
      <c r="S69" s="74">
        <v>12</v>
      </c>
      <c r="T69" s="222" t="s">
        <v>42</v>
      </c>
      <c r="U69" s="222"/>
      <c r="V69" s="48" t="s">
        <v>14</v>
      </c>
      <c r="W69" s="49">
        <f>N69*S69</f>
        <v>60000000</v>
      </c>
    </row>
    <row r="70" spans="1:23" s="40" customFormat="1" ht="21" customHeight="1">
      <c r="A70" s="159"/>
      <c r="B70" s="184"/>
      <c r="C70" s="184"/>
      <c r="D70" s="184"/>
      <c r="E70" s="184"/>
      <c r="F70" s="184"/>
      <c r="G70" s="263"/>
      <c r="H70" s="164" t="s">
        <v>176</v>
      </c>
      <c r="I70" s="165"/>
      <c r="J70" s="165"/>
      <c r="K70" s="165"/>
      <c r="L70" s="165"/>
      <c r="M70" s="41" t="s">
        <v>15</v>
      </c>
      <c r="N70" s="227">
        <v>800000</v>
      </c>
      <c r="O70" s="227"/>
      <c r="P70" s="227"/>
      <c r="Q70" s="227"/>
      <c r="R70" s="5" t="s">
        <v>11</v>
      </c>
      <c r="S70" s="41">
        <v>12</v>
      </c>
      <c r="T70" s="227" t="s">
        <v>42</v>
      </c>
      <c r="U70" s="227"/>
      <c r="V70" s="7" t="s">
        <v>14</v>
      </c>
      <c r="W70" s="8">
        <f>N70*S70</f>
        <v>9600000</v>
      </c>
    </row>
    <row r="71" spans="1:23" s="40" customFormat="1" ht="21" customHeight="1">
      <c r="A71" s="159"/>
      <c r="B71" s="184"/>
      <c r="C71" s="184"/>
      <c r="D71" s="184"/>
      <c r="E71" s="158"/>
      <c r="F71" s="158"/>
      <c r="G71" s="278"/>
      <c r="H71" s="167" t="s">
        <v>235</v>
      </c>
      <c r="I71" s="168"/>
      <c r="J71" s="168"/>
      <c r="K71" s="168">
        <v>40000</v>
      </c>
      <c r="L71" s="168"/>
      <c r="M71" s="168"/>
      <c r="N71" s="168"/>
      <c r="O71" s="10" t="s">
        <v>11</v>
      </c>
      <c r="P71" s="53">
        <v>22</v>
      </c>
      <c r="Q71" s="10" t="s">
        <v>13</v>
      </c>
      <c r="R71" s="10" t="s">
        <v>11</v>
      </c>
      <c r="S71" s="10">
        <v>12</v>
      </c>
      <c r="T71" s="10" t="s">
        <v>47</v>
      </c>
      <c r="U71" s="10"/>
      <c r="V71" s="11" t="s">
        <v>14</v>
      </c>
      <c r="W71" s="12">
        <f>K71*P71*S71</f>
        <v>10560000</v>
      </c>
    </row>
    <row r="72" spans="1:23" s="40" customFormat="1" ht="21" customHeight="1">
      <c r="A72" s="159"/>
      <c r="B72" s="184"/>
      <c r="C72" s="184"/>
      <c r="D72" s="184"/>
      <c r="E72" s="157">
        <v>312</v>
      </c>
      <c r="F72" s="157" t="s">
        <v>81</v>
      </c>
      <c r="G72" s="281">
        <f>SUM(W72:W73)</f>
        <v>6960000</v>
      </c>
      <c r="H72" s="211" t="s">
        <v>82</v>
      </c>
      <c r="I72" s="212"/>
      <c r="J72" s="212"/>
      <c r="K72" s="212"/>
      <c r="L72" s="212"/>
      <c r="M72" s="74" t="s">
        <v>15</v>
      </c>
      <c r="N72" s="222">
        <v>500000</v>
      </c>
      <c r="O72" s="222"/>
      <c r="P72" s="222"/>
      <c r="Q72" s="222"/>
      <c r="R72" s="46" t="s">
        <v>11</v>
      </c>
      <c r="S72" s="74">
        <v>12</v>
      </c>
      <c r="T72" s="222" t="s">
        <v>42</v>
      </c>
      <c r="U72" s="222"/>
      <c r="V72" s="48" t="s">
        <v>14</v>
      </c>
      <c r="W72" s="49">
        <f>N72*S72</f>
        <v>6000000</v>
      </c>
    </row>
    <row r="73" spans="1:23" s="40" customFormat="1" ht="21" customHeight="1">
      <c r="A73" s="159"/>
      <c r="B73" s="184"/>
      <c r="C73" s="184"/>
      <c r="D73" s="184"/>
      <c r="E73" s="158"/>
      <c r="F73" s="158"/>
      <c r="G73" s="278"/>
      <c r="H73" s="70" t="s">
        <v>172</v>
      </c>
      <c r="I73" s="5" t="s">
        <v>15</v>
      </c>
      <c r="J73" s="227">
        <v>30000</v>
      </c>
      <c r="K73" s="227"/>
      <c r="L73" s="227"/>
      <c r="M73" s="5" t="s">
        <v>11</v>
      </c>
      <c r="N73" s="71" t="s">
        <v>84</v>
      </c>
      <c r="O73" s="71">
        <v>1</v>
      </c>
      <c r="P73" s="72" t="s">
        <v>47</v>
      </c>
      <c r="Q73" s="5" t="s">
        <v>11</v>
      </c>
      <c r="R73" s="5">
        <v>32</v>
      </c>
      <c r="S73" s="5" t="s">
        <v>175</v>
      </c>
      <c r="T73" s="5">
        <v>1</v>
      </c>
      <c r="U73" s="41" t="s">
        <v>85</v>
      </c>
      <c r="V73" s="7" t="s">
        <v>14</v>
      </c>
      <c r="W73" s="73">
        <f>J73*O73*R73*T73</f>
        <v>960000</v>
      </c>
    </row>
    <row r="74" spans="1:23" s="40" customFormat="1" ht="21" customHeight="1">
      <c r="A74" s="159"/>
      <c r="B74" s="184"/>
      <c r="C74" s="184"/>
      <c r="D74" s="184"/>
      <c r="E74" s="18">
        <v>314</v>
      </c>
      <c r="F74" s="18" t="s">
        <v>86</v>
      </c>
      <c r="G74" s="151">
        <f>W74</f>
        <v>18000000</v>
      </c>
      <c r="H74" s="261" t="s">
        <v>83</v>
      </c>
      <c r="I74" s="214"/>
      <c r="J74" s="214"/>
      <c r="K74" s="214"/>
      <c r="L74" s="214"/>
      <c r="M74" s="44" t="s">
        <v>15</v>
      </c>
      <c r="N74" s="209">
        <v>1500000</v>
      </c>
      <c r="O74" s="209"/>
      <c r="P74" s="209"/>
      <c r="Q74" s="209"/>
      <c r="R74" s="15" t="s">
        <v>11</v>
      </c>
      <c r="S74" s="44">
        <v>12</v>
      </c>
      <c r="T74" s="209" t="s">
        <v>42</v>
      </c>
      <c r="U74" s="209"/>
      <c r="V74" s="16" t="s">
        <v>14</v>
      </c>
      <c r="W74" s="17">
        <f aca="true" t="shared" si="3" ref="W74:W84">N74*S74</f>
        <v>18000000</v>
      </c>
    </row>
    <row r="75" spans="1:23" s="40" customFormat="1" ht="21" customHeight="1">
      <c r="A75" s="159"/>
      <c r="B75" s="184"/>
      <c r="C75" s="184"/>
      <c r="D75" s="184"/>
      <c r="E75" s="18">
        <v>315</v>
      </c>
      <c r="F75" s="18" t="s">
        <v>87</v>
      </c>
      <c r="G75" s="150">
        <f>W75</f>
        <v>2400000</v>
      </c>
      <c r="H75" s="70" t="s">
        <v>83</v>
      </c>
      <c r="I75" s="41"/>
      <c r="J75" s="41"/>
      <c r="K75" s="41"/>
      <c r="L75" s="209" t="s">
        <v>60</v>
      </c>
      <c r="M75" s="209"/>
      <c r="N75" s="227">
        <v>600000</v>
      </c>
      <c r="O75" s="227"/>
      <c r="P75" s="227"/>
      <c r="Q75" s="227"/>
      <c r="R75" s="5" t="s">
        <v>11</v>
      </c>
      <c r="S75" s="41">
        <v>4</v>
      </c>
      <c r="T75" s="227" t="s">
        <v>60</v>
      </c>
      <c r="U75" s="227"/>
      <c r="V75" s="7" t="s">
        <v>14</v>
      </c>
      <c r="W75" s="8">
        <f t="shared" si="3"/>
        <v>2400000</v>
      </c>
    </row>
    <row r="76" spans="1:23" s="40" customFormat="1" ht="15" customHeight="1">
      <c r="A76" s="159"/>
      <c r="B76" s="160"/>
      <c r="C76" s="163">
        <v>33</v>
      </c>
      <c r="D76" s="163" t="s">
        <v>88</v>
      </c>
      <c r="E76" s="342">
        <v>331</v>
      </c>
      <c r="F76" s="342" t="s">
        <v>210</v>
      </c>
      <c r="G76" s="343">
        <f>SUM(W76:W84)</f>
        <v>8140000</v>
      </c>
      <c r="H76" s="211" t="s">
        <v>89</v>
      </c>
      <c r="I76" s="212"/>
      <c r="J76" s="212"/>
      <c r="K76" s="212"/>
      <c r="L76" s="212"/>
      <c r="M76" s="74" t="s">
        <v>90</v>
      </c>
      <c r="N76" s="222">
        <v>50000</v>
      </c>
      <c r="O76" s="222"/>
      <c r="P76" s="222"/>
      <c r="Q76" s="222"/>
      <c r="R76" s="46" t="s">
        <v>91</v>
      </c>
      <c r="S76" s="74">
        <v>12</v>
      </c>
      <c r="T76" s="222" t="s">
        <v>92</v>
      </c>
      <c r="U76" s="222"/>
      <c r="V76" s="48" t="s">
        <v>33</v>
      </c>
      <c r="W76" s="49">
        <f t="shared" si="3"/>
        <v>600000</v>
      </c>
    </row>
    <row r="77" spans="1:23" s="40" customFormat="1" ht="15" customHeight="1">
      <c r="A77" s="159"/>
      <c r="B77" s="160"/>
      <c r="C77" s="163"/>
      <c r="D77" s="163"/>
      <c r="E77" s="202"/>
      <c r="F77" s="202"/>
      <c r="G77" s="344"/>
      <c r="H77" s="239" t="s">
        <v>93</v>
      </c>
      <c r="I77" s="165"/>
      <c r="J77" s="165"/>
      <c r="K77" s="165"/>
      <c r="L77" s="165"/>
      <c r="M77" s="41" t="s">
        <v>90</v>
      </c>
      <c r="N77" s="227">
        <v>70000</v>
      </c>
      <c r="O77" s="227"/>
      <c r="P77" s="227"/>
      <c r="Q77" s="227"/>
      <c r="R77" s="5" t="s">
        <v>91</v>
      </c>
      <c r="S77" s="41">
        <v>12</v>
      </c>
      <c r="T77" s="227" t="s">
        <v>92</v>
      </c>
      <c r="U77" s="227"/>
      <c r="V77" s="7" t="s">
        <v>33</v>
      </c>
      <c r="W77" s="8">
        <f t="shared" si="3"/>
        <v>840000</v>
      </c>
    </row>
    <row r="78" spans="1:44" s="40" customFormat="1" ht="15" customHeight="1">
      <c r="A78" s="159"/>
      <c r="B78" s="160"/>
      <c r="C78" s="163"/>
      <c r="D78" s="163"/>
      <c r="E78" s="202"/>
      <c r="F78" s="202"/>
      <c r="G78" s="344"/>
      <c r="H78" s="239" t="s">
        <v>94</v>
      </c>
      <c r="I78" s="165"/>
      <c r="J78" s="165"/>
      <c r="K78" s="165"/>
      <c r="L78" s="165"/>
      <c r="M78" s="41" t="s">
        <v>90</v>
      </c>
      <c r="N78" s="227">
        <v>300000</v>
      </c>
      <c r="O78" s="227"/>
      <c r="P78" s="227"/>
      <c r="Q78" s="227"/>
      <c r="R78" s="5" t="s">
        <v>91</v>
      </c>
      <c r="S78" s="41">
        <v>1</v>
      </c>
      <c r="T78" s="227" t="s">
        <v>92</v>
      </c>
      <c r="U78" s="227"/>
      <c r="V78" s="7" t="s">
        <v>33</v>
      </c>
      <c r="W78" s="8">
        <f t="shared" si="3"/>
        <v>300000</v>
      </c>
      <c r="X78" s="86"/>
      <c r="Y78" s="86"/>
      <c r="Z78" s="86"/>
      <c r="AA78" s="87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5"/>
      <c r="AM78" s="41"/>
      <c r="AN78" s="41"/>
      <c r="AO78" s="41"/>
      <c r="AP78" s="7"/>
      <c r="AQ78" s="34"/>
      <c r="AR78" s="72"/>
    </row>
    <row r="79" spans="1:44" s="40" customFormat="1" ht="15" customHeight="1">
      <c r="A79" s="159"/>
      <c r="B79" s="160"/>
      <c r="C79" s="163"/>
      <c r="D79" s="163"/>
      <c r="E79" s="202"/>
      <c r="F79" s="202"/>
      <c r="G79" s="344"/>
      <c r="H79" s="239" t="s">
        <v>95</v>
      </c>
      <c r="I79" s="165"/>
      <c r="J79" s="165"/>
      <c r="K79" s="165"/>
      <c r="L79" s="165"/>
      <c r="M79" s="41" t="s">
        <v>90</v>
      </c>
      <c r="N79" s="227">
        <v>300000</v>
      </c>
      <c r="O79" s="227"/>
      <c r="P79" s="227"/>
      <c r="Q79" s="227"/>
      <c r="R79" s="5" t="s">
        <v>91</v>
      </c>
      <c r="S79" s="41">
        <v>1</v>
      </c>
      <c r="T79" s="227" t="s">
        <v>92</v>
      </c>
      <c r="U79" s="227"/>
      <c r="V79" s="7" t="s">
        <v>33</v>
      </c>
      <c r="W79" s="8">
        <f t="shared" si="3"/>
        <v>300000</v>
      </c>
      <c r="X79" s="86"/>
      <c r="Y79" s="86"/>
      <c r="Z79" s="86"/>
      <c r="AA79" s="87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5"/>
      <c r="AM79" s="41"/>
      <c r="AN79" s="41"/>
      <c r="AO79" s="41"/>
      <c r="AP79" s="7"/>
      <c r="AQ79" s="34"/>
      <c r="AR79" s="72"/>
    </row>
    <row r="80" spans="1:44" s="40" customFormat="1" ht="15" customHeight="1">
      <c r="A80" s="159"/>
      <c r="B80" s="160"/>
      <c r="C80" s="163"/>
      <c r="D80" s="163"/>
      <c r="E80" s="202"/>
      <c r="F80" s="202"/>
      <c r="G80" s="344"/>
      <c r="H80" s="164" t="s">
        <v>96</v>
      </c>
      <c r="I80" s="165"/>
      <c r="J80" s="165"/>
      <c r="K80" s="165"/>
      <c r="L80" s="165"/>
      <c r="M80" s="41" t="s">
        <v>90</v>
      </c>
      <c r="N80" s="227">
        <v>100000</v>
      </c>
      <c r="O80" s="227"/>
      <c r="P80" s="227"/>
      <c r="Q80" s="227"/>
      <c r="R80" s="5" t="s">
        <v>91</v>
      </c>
      <c r="S80" s="41">
        <v>2</v>
      </c>
      <c r="T80" s="227" t="s">
        <v>92</v>
      </c>
      <c r="U80" s="227"/>
      <c r="V80" s="7" t="s">
        <v>33</v>
      </c>
      <c r="W80" s="8">
        <f t="shared" si="3"/>
        <v>200000</v>
      </c>
      <c r="X80" s="86"/>
      <c r="Y80" s="86"/>
      <c r="Z80" s="86"/>
      <c r="AA80" s="87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5"/>
      <c r="AM80" s="41"/>
      <c r="AN80" s="41"/>
      <c r="AO80" s="41"/>
      <c r="AP80" s="7"/>
      <c r="AQ80" s="34"/>
      <c r="AR80" s="72"/>
    </row>
    <row r="81" spans="1:44" s="40" customFormat="1" ht="21.75" customHeight="1">
      <c r="A81" s="159"/>
      <c r="B81" s="160"/>
      <c r="C81" s="163"/>
      <c r="D81" s="163"/>
      <c r="E81" s="202"/>
      <c r="F81" s="202"/>
      <c r="G81" s="344"/>
      <c r="H81" s="239" t="s">
        <v>179</v>
      </c>
      <c r="I81" s="165"/>
      <c r="J81" s="165"/>
      <c r="K81" s="165"/>
      <c r="L81" s="165"/>
      <c r="M81" s="41" t="s">
        <v>181</v>
      </c>
      <c r="N81" s="227">
        <v>300000</v>
      </c>
      <c r="O81" s="227"/>
      <c r="P81" s="227"/>
      <c r="Q81" s="227"/>
      <c r="R81" s="5" t="s">
        <v>11</v>
      </c>
      <c r="S81" s="41">
        <v>1</v>
      </c>
      <c r="T81" s="22" t="s">
        <v>180</v>
      </c>
      <c r="U81" s="22"/>
      <c r="V81" s="7" t="s">
        <v>14</v>
      </c>
      <c r="W81" s="8">
        <f t="shared" si="3"/>
        <v>300000</v>
      </c>
      <c r="X81" s="86"/>
      <c r="Y81" s="75"/>
      <c r="Z81" s="75"/>
      <c r="AA81" s="77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5"/>
      <c r="AM81" s="41"/>
      <c r="AN81" s="41"/>
      <c r="AO81" s="41"/>
      <c r="AP81" s="7"/>
      <c r="AQ81" s="34"/>
      <c r="AR81" s="72"/>
    </row>
    <row r="82" spans="1:44" s="40" customFormat="1" ht="21.75" customHeight="1">
      <c r="A82" s="159"/>
      <c r="B82" s="160"/>
      <c r="C82" s="163"/>
      <c r="D82" s="163"/>
      <c r="E82" s="202"/>
      <c r="F82" s="202"/>
      <c r="G82" s="344"/>
      <c r="H82" s="164" t="s">
        <v>178</v>
      </c>
      <c r="I82" s="165"/>
      <c r="J82" s="165"/>
      <c r="K82" s="165"/>
      <c r="L82" s="165"/>
      <c r="M82" s="41" t="s">
        <v>90</v>
      </c>
      <c r="N82" s="227">
        <v>100000</v>
      </c>
      <c r="O82" s="227"/>
      <c r="P82" s="227"/>
      <c r="Q82" s="227"/>
      <c r="R82" s="5" t="s">
        <v>91</v>
      </c>
      <c r="S82" s="41">
        <v>4</v>
      </c>
      <c r="T82" s="227" t="s">
        <v>97</v>
      </c>
      <c r="U82" s="227"/>
      <c r="V82" s="7" t="s">
        <v>33</v>
      </c>
      <c r="W82" s="8">
        <f t="shared" si="3"/>
        <v>400000</v>
      </c>
      <c r="X82" s="86"/>
      <c r="Y82" s="86"/>
      <c r="Z82" s="86"/>
      <c r="AA82" s="87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5"/>
      <c r="AM82" s="41"/>
      <c r="AN82" s="41"/>
      <c r="AO82" s="41"/>
      <c r="AP82" s="7"/>
      <c r="AQ82" s="34"/>
      <c r="AR82" s="72"/>
    </row>
    <row r="83" spans="1:44" s="40" customFormat="1" ht="21.75" customHeight="1">
      <c r="A83" s="159"/>
      <c r="B83" s="160"/>
      <c r="C83" s="163"/>
      <c r="D83" s="163"/>
      <c r="E83" s="202"/>
      <c r="F83" s="202"/>
      <c r="G83" s="344"/>
      <c r="H83" s="164" t="s">
        <v>198</v>
      </c>
      <c r="I83" s="165"/>
      <c r="J83" s="165"/>
      <c r="K83" s="165"/>
      <c r="L83" s="165"/>
      <c r="M83" s="41" t="s">
        <v>197</v>
      </c>
      <c r="N83" s="227">
        <v>400000</v>
      </c>
      <c r="O83" s="227"/>
      <c r="P83" s="227"/>
      <c r="Q83" s="227"/>
      <c r="R83" s="5" t="s">
        <v>11</v>
      </c>
      <c r="S83" s="41">
        <v>12</v>
      </c>
      <c r="T83" s="227" t="s">
        <v>42</v>
      </c>
      <c r="U83" s="227"/>
      <c r="V83" s="7" t="s">
        <v>14</v>
      </c>
      <c r="W83" s="8">
        <f t="shared" si="3"/>
        <v>4800000</v>
      </c>
      <c r="X83" s="86"/>
      <c r="Y83" s="86"/>
      <c r="Z83" s="86"/>
      <c r="AA83" s="87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5"/>
      <c r="AM83" s="41"/>
      <c r="AN83" s="41"/>
      <c r="AO83" s="41"/>
      <c r="AP83" s="7"/>
      <c r="AQ83" s="34"/>
      <c r="AR83" s="72"/>
    </row>
    <row r="84" spans="1:44" s="40" customFormat="1" ht="19.5" customHeight="1">
      <c r="A84" s="159"/>
      <c r="B84" s="160"/>
      <c r="C84" s="163"/>
      <c r="D84" s="163"/>
      <c r="E84" s="162"/>
      <c r="F84" s="162"/>
      <c r="G84" s="345"/>
      <c r="H84" s="234" t="s">
        <v>177</v>
      </c>
      <c r="I84" s="197"/>
      <c r="J84" s="197"/>
      <c r="K84" s="197"/>
      <c r="L84" s="197"/>
      <c r="M84" s="41" t="s">
        <v>90</v>
      </c>
      <c r="N84" s="227">
        <f>N82</f>
        <v>100000</v>
      </c>
      <c r="O84" s="227"/>
      <c r="P84" s="227"/>
      <c r="Q84" s="227"/>
      <c r="R84" s="10" t="s">
        <v>91</v>
      </c>
      <c r="S84" s="41">
        <v>4</v>
      </c>
      <c r="T84" s="227" t="s">
        <v>97</v>
      </c>
      <c r="U84" s="227"/>
      <c r="V84" s="7" t="s">
        <v>33</v>
      </c>
      <c r="W84" s="8">
        <f t="shared" si="3"/>
        <v>400000</v>
      </c>
      <c r="X84" s="86"/>
      <c r="Y84" s="86"/>
      <c r="Z84" s="86"/>
      <c r="AA84" s="87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5"/>
      <c r="AM84" s="41"/>
      <c r="AN84" s="41"/>
      <c r="AO84" s="41"/>
      <c r="AP84" s="7"/>
      <c r="AQ84" s="34"/>
      <c r="AR84" s="72"/>
    </row>
    <row r="85" spans="1:44" s="40" customFormat="1" ht="21" customHeight="1">
      <c r="A85" s="159"/>
      <c r="B85" s="184"/>
      <c r="C85" s="319" t="s">
        <v>17</v>
      </c>
      <c r="D85" s="320"/>
      <c r="E85" s="320"/>
      <c r="F85" s="321"/>
      <c r="G85" s="149">
        <f>SUM(G69:G84)</f>
        <v>115660000</v>
      </c>
      <c r="H85" s="14"/>
      <c r="I85" s="15"/>
      <c r="J85" s="15"/>
      <c r="K85" s="15"/>
      <c r="L85" s="222"/>
      <c r="M85" s="222"/>
      <c r="N85" s="209"/>
      <c r="O85" s="209"/>
      <c r="P85" s="209"/>
      <c r="Q85" s="209"/>
      <c r="R85" s="10"/>
      <c r="S85" s="209"/>
      <c r="T85" s="209"/>
      <c r="U85" s="15"/>
      <c r="V85" s="16"/>
      <c r="W85" s="17"/>
      <c r="X85" s="86"/>
      <c r="Y85" s="22"/>
      <c r="Z85" s="22"/>
      <c r="AA85" s="22"/>
      <c r="AB85" s="22"/>
      <c r="AC85" s="22"/>
      <c r="AD85" s="95"/>
      <c r="AE85" s="22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34"/>
      <c r="AR85" s="72"/>
    </row>
    <row r="86" spans="1:44" s="40" customFormat="1" ht="21" customHeight="1">
      <c r="A86" s="155" t="s">
        <v>18</v>
      </c>
      <c r="B86" s="157" t="s">
        <v>98</v>
      </c>
      <c r="C86" s="61">
        <v>41</v>
      </c>
      <c r="D86" s="61" t="s">
        <v>98</v>
      </c>
      <c r="E86" s="60">
        <v>411</v>
      </c>
      <c r="F86" s="60" t="s">
        <v>117</v>
      </c>
      <c r="G86" s="150">
        <v>1000000</v>
      </c>
      <c r="H86" s="323" t="s">
        <v>236</v>
      </c>
      <c r="I86" s="324"/>
      <c r="J86" s="324"/>
      <c r="K86" s="324"/>
      <c r="L86" s="324"/>
      <c r="M86" s="88"/>
      <c r="N86" s="325"/>
      <c r="O86" s="325"/>
      <c r="P86" s="325"/>
      <c r="Q86" s="325"/>
      <c r="R86" s="89"/>
      <c r="S86" s="88"/>
      <c r="T86" s="325"/>
      <c r="U86" s="325"/>
      <c r="V86" s="90"/>
      <c r="W86" s="91"/>
      <c r="X86" s="86"/>
      <c r="Y86" s="75"/>
      <c r="Z86" s="75"/>
      <c r="AA86" s="77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34"/>
      <c r="AR86" s="72"/>
    </row>
    <row r="87" spans="1:44" s="40" customFormat="1" ht="21" customHeight="1">
      <c r="A87" s="156"/>
      <c r="B87" s="158"/>
      <c r="C87" s="307" t="s">
        <v>17</v>
      </c>
      <c r="D87" s="314"/>
      <c r="E87" s="314"/>
      <c r="F87" s="282"/>
      <c r="G87" s="150">
        <f>G86</f>
        <v>1000000</v>
      </c>
      <c r="H87" s="234"/>
      <c r="I87" s="197"/>
      <c r="J87" s="197"/>
      <c r="K87" s="197"/>
      <c r="L87" s="227"/>
      <c r="M87" s="227"/>
      <c r="N87" s="168"/>
      <c r="O87" s="168"/>
      <c r="P87" s="168"/>
      <c r="Q87" s="168"/>
      <c r="R87" s="10"/>
      <c r="S87" s="168"/>
      <c r="T87" s="168"/>
      <c r="U87" s="10"/>
      <c r="V87" s="11"/>
      <c r="W87" s="12"/>
      <c r="X87" s="86"/>
      <c r="Y87" s="86"/>
      <c r="Z87" s="86"/>
      <c r="AA87" s="87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5"/>
      <c r="AM87" s="41"/>
      <c r="AN87" s="41"/>
      <c r="AO87" s="41"/>
      <c r="AP87" s="7"/>
      <c r="AQ87" s="34"/>
      <c r="AR87" s="72"/>
    </row>
    <row r="88" spans="1:44" s="40" customFormat="1" ht="21" customHeight="1">
      <c r="A88" s="155" t="s">
        <v>24</v>
      </c>
      <c r="B88" s="157" t="s">
        <v>99</v>
      </c>
      <c r="C88" s="157">
        <v>61</v>
      </c>
      <c r="D88" s="157" t="s">
        <v>100</v>
      </c>
      <c r="E88" s="18">
        <v>611</v>
      </c>
      <c r="F88" s="18" t="s">
        <v>101</v>
      </c>
      <c r="G88" s="150">
        <v>0</v>
      </c>
      <c r="H88" s="14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6"/>
      <c r="W88" s="17"/>
      <c r="X88" s="86"/>
      <c r="Y88" s="86"/>
      <c r="Z88" s="86"/>
      <c r="AA88" s="87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5"/>
      <c r="AM88" s="41"/>
      <c r="AN88" s="41"/>
      <c r="AO88" s="41"/>
      <c r="AP88" s="7"/>
      <c r="AQ88" s="34"/>
      <c r="AR88" s="72"/>
    </row>
    <row r="89" spans="1:44" s="40" customFormat="1" ht="21" customHeight="1">
      <c r="A89" s="183"/>
      <c r="B89" s="184"/>
      <c r="C89" s="158"/>
      <c r="D89" s="158"/>
      <c r="E89" s="18">
        <v>612</v>
      </c>
      <c r="F89" s="18" t="s">
        <v>102</v>
      </c>
      <c r="G89" s="150">
        <v>0</v>
      </c>
      <c r="H89" s="14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6"/>
      <c r="W89" s="17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</row>
    <row r="90" spans="1:44" s="40" customFormat="1" ht="21" customHeight="1">
      <c r="A90" s="156"/>
      <c r="B90" s="158"/>
      <c r="C90" s="307" t="s">
        <v>17</v>
      </c>
      <c r="D90" s="314"/>
      <c r="E90" s="314"/>
      <c r="F90" s="282"/>
      <c r="G90" s="150">
        <f>SUM(G88:G89)</f>
        <v>0</v>
      </c>
      <c r="H90" s="14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6"/>
      <c r="W90" s="17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</row>
    <row r="91" spans="1:23" s="40" customFormat="1" ht="21" customHeight="1">
      <c r="A91" s="155" t="s">
        <v>103</v>
      </c>
      <c r="B91" s="157" t="s">
        <v>104</v>
      </c>
      <c r="C91" s="18">
        <v>71</v>
      </c>
      <c r="D91" s="18" t="s">
        <v>104</v>
      </c>
      <c r="E91" s="18">
        <v>711</v>
      </c>
      <c r="F91" s="18" t="s">
        <v>104</v>
      </c>
      <c r="G91" s="150">
        <v>0</v>
      </c>
      <c r="H91" s="14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6"/>
      <c r="W91" s="17"/>
    </row>
    <row r="92" spans="1:23" s="40" customFormat="1" ht="21" customHeight="1">
      <c r="A92" s="156"/>
      <c r="B92" s="158"/>
      <c r="C92" s="307" t="s">
        <v>17</v>
      </c>
      <c r="D92" s="314"/>
      <c r="E92" s="314"/>
      <c r="F92" s="282"/>
      <c r="G92" s="150">
        <f>G91</f>
        <v>0</v>
      </c>
      <c r="H92" s="14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6"/>
      <c r="W92" s="17"/>
    </row>
    <row r="93" spans="1:23" s="40" customFormat="1" ht="21" customHeight="1">
      <c r="A93" s="155" t="s">
        <v>26</v>
      </c>
      <c r="B93" s="157" t="s">
        <v>105</v>
      </c>
      <c r="C93" s="18">
        <v>81</v>
      </c>
      <c r="D93" s="18" t="s">
        <v>105</v>
      </c>
      <c r="E93" s="18">
        <v>811</v>
      </c>
      <c r="F93" s="18" t="s">
        <v>188</v>
      </c>
      <c r="G93" s="150">
        <v>1124474</v>
      </c>
      <c r="H93" s="14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6"/>
      <c r="W93" s="17"/>
    </row>
    <row r="94" spans="1:23" s="40" customFormat="1" ht="21" customHeight="1">
      <c r="A94" s="156"/>
      <c r="B94" s="158"/>
      <c r="C94" s="307" t="s">
        <v>17</v>
      </c>
      <c r="D94" s="314"/>
      <c r="E94" s="314"/>
      <c r="F94" s="282"/>
      <c r="G94" s="150">
        <f>G93</f>
        <v>1124474</v>
      </c>
      <c r="H94" s="14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6"/>
      <c r="W94" s="17"/>
    </row>
    <row r="95" spans="1:25" s="40" customFormat="1" ht="21" customHeight="1">
      <c r="A95" s="348" t="s">
        <v>29</v>
      </c>
      <c r="B95" s="350" t="s">
        <v>106</v>
      </c>
      <c r="C95" s="76">
        <v>91</v>
      </c>
      <c r="D95" s="76" t="s">
        <v>107</v>
      </c>
      <c r="E95" s="76">
        <v>911</v>
      </c>
      <c r="F95" s="76" t="s">
        <v>108</v>
      </c>
      <c r="G95" s="151">
        <v>1200000</v>
      </c>
      <c r="H95" s="261" t="s">
        <v>208</v>
      </c>
      <c r="I95" s="214"/>
      <c r="J95" s="214"/>
      <c r="K95" s="214"/>
      <c r="L95" s="214"/>
      <c r="M95" s="44" t="s">
        <v>140</v>
      </c>
      <c r="N95" s="209">
        <v>100000</v>
      </c>
      <c r="O95" s="209"/>
      <c r="P95" s="209"/>
      <c r="Q95" s="209"/>
      <c r="R95" s="5" t="s">
        <v>11</v>
      </c>
      <c r="S95" s="41">
        <v>12</v>
      </c>
      <c r="T95" s="227" t="s">
        <v>42</v>
      </c>
      <c r="U95" s="227"/>
      <c r="V95" s="7" t="s">
        <v>14</v>
      </c>
      <c r="W95" s="17">
        <f>N95*S95</f>
        <v>1200000</v>
      </c>
      <c r="Y95" s="40">
        <v>448419</v>
      </c>
    </row>
    <row r="96" spans="1:23" s="40" customFormat="1" ht="21" customHeight="1">
      <c r="A96" s="349"/>
      <c r="B96" s="351"/>
      <c r="C96" s="307" t="s">
        <v>17</v>
      </c>
      <c r="D96" s="314"/>
      <c r="E96" s="314"/>
      <c r="F96" s="282"/>
      <c r="G96" s="150">
        <f>G95</f>
        <v>1200000</v>
      </c>
      <c r="H96" s="14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6"/>
      <c r="W96" s="17"/>
    </row>
    <row r="97" spans="1:23" s="40" customFormat="1" ht="21" customHeight="1">
      <c r="A97" s="352">
        <v>10</v>
      </c>
      <c r="B97" s="354" t="s">
        <v>109</v>
      </c>
      <c r="C97" s="76">
        <v>101</v>
      </c>
      <c r="D97" s="76" t="s">
        <v>110</v>
      </c>
      <c r="E97" s="76">
        <v>1011</v>
      </c>
      <c r="F97" s="76" t="s">
        <v>111</v>
      </c>
      <c r="G97" s="151">
        <v>1200000</v>
      </c>
      <c r="H97" s="261" t="s">
        <v>208</v>
      </c>
      <c r="I97" s="214"/>
      <c r="J97" s="214"/>
      <c r="K97" s="214"/>
      <c r="L97" s="214"/>
      <c r="M97" s="44" t="s">
        <v>140</v>
      </c>
      <c r="N97" s="209">
        <v>100000</v>
      </c>
      <c r="O97" s="209"/>
      <c r="P97" s="209"/>
      <c r="Q97" s="209"/>
      <c r="R97" s="5" t="s">
        <v>11</v>
      </c>
      <c r="S97" s="41">
        <v>12</v>
      </c>
      <c r="T97" s="227" t="s">
        <v>42</v>
      </c>
      <c r="U97" s="227"/>
      <c r="V97" s="7" t="s">
        <v>14</v>
      </c>
      <c r="W97" s="17">
        <f>N97*S97</f>
        <v>1200000</v>
      </c>
    </row>
    <row r="98" spans="1:23" s="40" customFormat="1" ht="21" customHeight="1">
      <c r="A98" s="353"/>
      <c r="B98" s="351"/>
      <c r="C98" s="307" t="s">
        <v>17</v>
      </c>
      <c r="D98" s="314"/>
      <c r="E98" s="314"/>
      <c r="F98" s="282"/>
      <c r="G98" s="150">
        <f>G97</f>
        <v>1200000</v>
      </c>
      <c r="H98" s="14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6"/>
      <c r="W98" s="17"/>
    </row>
    <row r="99" spans="1:23" s="40" customFormat="1" ht="21" customHeight="1" thickBot="1">
      <c r="A99" s="316" t="s">
        <v>112</v>
      </c>
      <c r="B99" s="317"/>
      <c r="C99" s="317"/>
      <c r="D99" s="317"/>
      <c r="E99" s="317"/>
      <c r="F99" s="318"/>
      <c r="G99" s="136">
        <f>G63+G68+G85+G87+G90+G92+G94+G96+G98</f>
        <v>965234580.5</v>
      </c>
      <c r="H99" s="79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80"/>
      <c r="W99" s="29"/>
    </row>
    <row r="100" ht="16.5">
      <c r="G100" s="144">
        <f>'요양 세입'!G33-'요양 세출'!G99</f>
        <v>0.5</v>
      </c>
    </row>
    <row r="102" spans="4:20" ht="16.5">
      <c r="D102" s="92"/>
      <c r="E102" s="92"/>
      <c r="F102" s="92"/>
      <c r="G102" s="93"/>
      <c r="H102" s="94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4:20" ht="16.5">
      <c r="D103" s="92"/>
      <c r="E103" s="92"/>
      <c r="F103" s="92"/>
      <c r="G103" s="93"/>
      <c r="H103" s="94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4:20" ht="16.5">
      <c r="D104" s="92"/>
      <c r="E104" s="92"/>
      <c r="F104" s="92"/>
      <c r="G104" s="93"/>
      <c r="H104" s="22"/>
      <c r="I104" s="22"/>
      <c r="J104" s="22"/>
      <c r="K104" s="22"/>
      <c r="L104" s="22"/>
      <c r="M104" s="95"/>
      <c r="N104" s="22"/>
      <c r="O104" s="6"/>
      <c r="P104" s="6"/>
      <c r="Q104" s="6"/>
      <c r="R104" s="6"/>
      <c r="S104" s="6"/>
      <c r="T104" s="6"/>
    </row>
    <row r="105" spans="4:20" ht="16.5">
      <c r="D105" s="92"/>
      <c r="E105" s="92"/>
      <c r="F105" s="92"/>
      <c r="G105" s="93"/>
      <c r="H105" s="227"/>
      <c r="I105" s="227"/>
      <c r="J105" s="227"/>
      <c r="K105" s="227"/>
      <c r="L105" s="227"/>
      <c r="M105" s="227"/>
      <c r="N105" s="227"/>
      <c r="O105" s="6"/>
      <c r="P105" s="6"/>
      <c r="Q105" s="6"/>
      <c r="R105" s="6"/>
      <c r="S105" s="6"/>
      <c r="T105" s="6"/>
    </row>
    <row r="106" spans="4:20" ht="16.5">
      <c r="D106" s="92"/>
      <c r="E106" s="92"/>
      <c r="F106" s="92"/>
      <c r="G106" s="93"/>
      <c r="H106" s="22"/>
      <c r="I106" s="22"/>
      <c r="J106" s="22"/>
      <c r="K106" s="22"/>
      <c r="L106" s="22"/>
      <c r="M106" s="95"/>
      <c r="N106" s="22"/>
      <c r="O106" s="6"/>
      <c r="P106" s="6"/>
      <c r="Q106" s="6"/>
      <c r="R106" s="6"/>
      <c r="S106" s="6"/>
      <c r="T106" s="6"/>
    </row>
    <row r="107" spans="4:20" ht="16.5">
      <c r="D107" s="92"/>
      <c r="E107" s="92"/>
      <c r="F107" s="92"/>
      <c r="G107" s="93"/>
      <c r="H107" s="94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4:20" ht="16.5">
      <c r="D108" s="92"/>
      <c r="E108" s="92"/>
      <c r="F108" s="92"/>
      <c r="G108" s="93"/>
      <c r="H108" s="94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4:20" ht="16.5">
      <c r="D109" s="92"/>
      <c r="E109" s="92"/>
      <c r="F109" s="92"/>
      <c r="G109" s="93"/>
      <c r="H109" s="94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</sheetData>
  <sheetProtection/>
  <mergeCells count="316">
    <mergeCell ref="C96:F96"/>
    <mergeCell ref="C98:F98"/>
    <mergeCell ref="A95:A96"/>
    <mergeCell ref="B95:B96"/>
    <mergeCell ref="A97:A98"/>
    <mergeCell ref="B97:B98"/>
    <mergeCell ref="T97:U97"/>
    <mergeCell ref="N97:Q97"/>
    <mergeCell ref="H97:L97"/>
    <mergeCell ref="T95:U95"/>
    <mergeCell ref="N95:Q95"/>
    <mergeCell ref="H95:L95"/>
    <mergeCell ref="F22:F27"/>
    <mergeCell ref="E76:E84"/>
    <mergeCell ref="F76:F84"/>
    <mergeCell ref="G76:G84"/>
    <mergeCell ref="K59:N59"/>
    <mergeCell ref="H60:I60"/>
    <mergeCell ref="K60:N60"/>
    <mergeCell ref="E55:E61"/>
    <mergeCell ref="F55:F61"/>
    <mergeCell ref="N81:Q81"/>
    <mergeCell ref="H40:J40"/>
    <mergeCell ref="K40:O40"/>
    <mergeCell ref="Q40:R40"/>
    <mergeCell ref="K39:O39"/>
    <mergeCell ref="E31:E40"/>
    <mergeCell ref="F31:F40"/>
    <mergeCell ref="G36:G40"/>
    <mergeCell ref="H36:J36"/>
    <mergeCell ref="K36:O36"/>
    <mergeCell ref="H38:J38"/>
    <mergeCell ref="V22:W22"/>
    <mergeCell ref="V23:W23"/>
    <mergeCell ref="V24:W24"/>
    <mergeCell ref="E29:E30"/>
    <mergeCell ref="F29:F30"/>
    <mergeCell ref="H29:W29"/>
    <mergeCell ref="H30:W30"/>
    <mergeCell ref="Q25:R25"/>
    <mergeCell ref="V25:W25"/>
    <mergeCell ref="E22:E27"/>
    <mergeCell ref="U14:W21"/>
    <mergeCell ref="H24:I24"/>
    <mergeCell ref="F5:F21"/>
    <mergeCell ref="H23:I23"/>
    <mergeCell ref="H22:I22"/>
    <mergeCell ref="J24:M24"/>
    <mergeCell ref="J23:M23"/>
    <mergeCell ref="J22:M22"/>
    <mergeCell ref="T5:T13"/>
    <mergeCell ref="S22:T22"/>
    <mergeCell ref="U5:W13"/>
    <mergeCell ref="G14:G21"/>
    <mergeCell ref="H14:P21"/>
    <mergeCell ref="Q14:Q21"/>
    <mergeCell ref="R14:R21"/>
    <mergeCell ref="S14:S21"/>
    <mergeCell ref="T14:T21"/>
    <mergeCell ref="G5:G13"/>
    <mergeCell ref="H5:P13"/>
    <mergeCell ref="Q5:Q13"/>
    <mergeCell ref="R5:R13"/>
    <mergeCell ref="S5:S13"/>
    <mergeCell ref="Q24:R24"/>
    <mergeCell ref="Q23:R23"/>
    <mergeCell ref="Q22:R22"/>
    <mergeCell ref="S24:T24"/>
    <mergeCell ref="S23:T23"/>
    <mergeCell ref="H105:N105"/>
    <mergeCell ref="H86:L86"/>
    <mergeCell ref="N86:Q86"/>
    <mergeCell ref="T86:U86"/>
    <mergeCell ref="L87:M87"/>
    <mergeCell ref="N69:Q69"/>
    <mergeCell ref="N87:Q87"/>
    <mergeCell ref="S87:T87"/>
    <mergeCell ref="N79:Q79"/>
    <mergeCell ref="T79:U79"/>
    <mergeCell ref="T69:U69"/>
    <mergeCell ref="H66:L66"/>
    <mergeCell ref="S25:T25"/>
    <mergeCell ref="S52:T52"/>
    <mergeCell ref="S53:T53"/>
    <mergeCell ref="H47:J47"/>
    <mergeCell ref="H48:J48"/>
    <mergeCell ref="Q36:R36"/>
    <mergeCell ref="H37:J37"/>
    <mergeCell ref="K37:O37"/>
    <mergeCell ref="C5:C41"/>
    <mergeCell ref="K54:L54"/>
    <mergeCell ref="H49:K49"/>
    <mergeCell ref="L49:P49"/>
    <mergeCell ref="C50:C62"/>
    <mergeCell ref="D50:D62"/>
    <mergeCell ref="H52:J52"/>
    <mergeCell ref="K52:L52"/>
    <mergeCell ref="E52:E53"/>
    <mergeCell ref="H39:J39"/>
    <mergeCell ref="S85:T85"/>
    <mergeCell ref="N77:Q77"/>
    <mergeCell ref="M54:P54"/>
    <mergeCell ref="S50:T50"/>
    <mergeCell ref="K55:N55"/>
    <mergeCell ref="K56:N56"/>
    <mergeCell ref="H72:L72"/>
    <mergeCell ref="N72:Q72"/>
    <mergeCell ref="T72:U72"/>
    <mergeCell ref="J73:L73"/>
    <mergeCell ref="N74:Q74"/>
    <mergeCell ref="T74:U74"/>
    <mergeCell ref="V54:W54"/>
    <mergeCell ref="A99:F99"/>
    <mergeCell ref="C87:F87"/>
    <mergeCell ref="H87:K87"/>
    <mergeCell ref="C85:F85"/>
    <mergeCell ref="C92:F92"/>
    <mergeCell ref="A93:A94"/>
    <mergeCell ref="B93:B94"/>
    <mergeCell ref="A69:A85"/>
    <mergeCell ref="C94:F94"/>
    <mergeCell ref="C88:C89"/>
    <mergeCell ref="C69:C75"/>
    <mergeCell ref="D69:D75"/>
    <mergeCell ref="H69:L69"/>
    <mergeCell ref="C76:C84"/>
    <mergeCell ref="H79:L79"/>
    <mergeCell ref="H82:L82"/>
    <mergeCell ref="D76:D84"/>
    <mergeCell ref="C90:F90"/>
    <mergeCell ref="A91:A92"/>
    <mergeCell ref="B91:B92"/>
    <mergeCell ref="A88:A90"/>
    <mergeCell ref="B88:B90"/>
    <mergeCell ref="A86:A87"/>
    <mergeCell ref="B86:B87"/>
    <mergeCell ref="D88:D89"/>
    <mergeCell ref="B69:B85"/>
    <mergeCell ref="L85:M85"/>
    <mergeCell ref="N85:Q85"/>
    <mergeCell ref="H80:L80"/>
    <mergeCell ref="H84:L84"/>
    <mergeCell ref="N80:Q80"/>
    <mergeCell ref="N84:Q84"/>
    <mergeCell ref="H76:L76"/>
    <mergeCell ref="N76:Q76"/>
    <mergeCell ref="N75:Q75"/>
    <mergeCell ref="T84:U84"/>
    <mergeCell ref="H77:L77"/>
    <mergeCell ref="T77:U77"/>
    <mergeCell ref="H78:L78"/>
    <mergeCell ref="N78:Q78"/>
    <mergeCell ref="T78:U78"/>
    <mergeCell ref="T82:U82"/>
    <mergeCell ref="N82:Q82"/>
    <mergeCell ref="H81:L81"/>
    <mergeCell ref="H83:L83"/>
    <mergeCell ref="T76:U76"/>
    <mergeCell ref="T80:U80"/>
    <mergeCell ref="T75:U75"/>
    <mergeCell ref="A5:A63"/>
    <mergeCell ref="B5:B63"/>
    <mergeCell ref="H74:L74"/>
    <mergeCell ref="L75:M75"/>
    <mergeCell ref="G66:G67"/>
    <mergeCell ref="D5:D41"/>
    <mergeCell ref="E5:E21"/>
    <mergeCell ref="A64:A68"/>
    <mergeCell ref="F52:F53"/>
    <mergeCell ref="B64:B68"/>
    <mergeCell ref="C64:C67"/>
    <mergeCell ref="D64:D67"/>
    <mergeCell ref="C42:C49"/>
    <mergeCell ref="D42:D49"/>
    <mergeCell ref="E42:E45"/>
    <mergeCell ref="F42:F45"/>
    <mergeCell ref="E49:F49"/>
    <mergeCell ref="H63:W63"/>
    <mergeCell ref="S54:T54"/>
    <mergeCell ref="H64:W64"/>
    <mergeCell ref="H65:W65"/>
    <mergeCell ref="C68:F68"/>
    <mergeCell ref="H68:W68"/>
    <mergeCell ref="E66:E67"/>
    <mergeCell ref="F66:F67"/>
    <mergeCell ref="N66:Q66"/>
    <mergeCell ref="N67:Q67"/>
    <mergeCell ref="V52:W52"/>
    <mergeCell ref="H53:J53"/>
    <mergeCell ref="H54:J54"/>
    <mergeCell ref="C63:F63"/>
    <mergeCell ref="T66:U66"/>
    <mergeCell ref="H67:L67"/>
    <mergeCell ref="G52:G53"/>
    <mergeCell ref="V53:W53"/>
    <mergeCell ref="M52:P52"/>
    <mergeCell ref="T67:U67"/>
    <mergeCell ref="V45:W45"/>
    <mergeCell ref="S51:T51"/>
    <mergeCell ref="V48:W48"/>
    <mergeCell ref="H62:W62"/>
    <mergeCell ref="K61:N61"/>
    <mergeCell ref="K57:N57"/>
    <mergeCell ref="H58:I58"/>
    <mergeCell ref="K58:N58"/>
    <mergeCell ref="H61:I61"/>
    <mergeCell ref="H57:I57"/>
    <mergeCell ref="M42:P42"/>
    <mergeCell ref="S46:T46"/>
    <mergeCell ref="V42:W42"/>
    <mergeCell ref="S44:T44"/>
    <mergeCell ref="V51:W51"/>
    <mergeCell ref="H50:J50"/>
    <mergeCell ref="K50:L50"/>
    <mergeCell ref="M50:P50"/>
    <mergeCell ref="S42:T42"/>
    <mergeCell ref="V50:W50"/>
    <mergeCell ref="E72:E73"/>
    <mergeCell ref="F72:F73"/>
    <mergeCell ref="G72:G73"/>
    <mergeCell ref="V44:W44"/>
    <mergeCell ref="S47:T47"/>
    <mergeCell ref="V47:W47"/>
    <mergeCell ref="K48:L48"/>
    <mergeCell ref="E62:F62"/>
    <mergeCell ref="M47:P47"/>
    <mergeCell ref="V46:W46"/>
    <mergeCell ref="G47:G48"/>
    <mergeCell ref="G42:G45"/>
    <mergeCell ref="E69:E71"/>
    <mergeCell ref="F69:F71"/>
    <mergeCell ref="G69:G71"/>
    <mergeCell ref="M46:P46"/>
    <mergeCell ref="H44:J44"/>
    <mergeCell ref="K44:L44"/>
    <mergeCell ref="E47:E48"/>
    <mergeCell ref="F47:F48"/>
    <mergeCell ref="K42:L42"/>
    <mergeCell ref="M53:P53"/>
    <mergeCell ref="Q39:R39"/>
    <mergeCell ref="K47:L47"/>
    <mergeCell ref="E41:F41"/>
    <mergeCell ref="H41:I41"/>
    <mergeCell ref="H42:J42"/>
    <mergeCell ref="K51:L51"/>
    <mergeCell ref="M51:P51"/>
    <mergeCell ref="M48:P48"/>
    <mergeCell ref="G31:G35"/>
    <mergeCell ref="H31:J31"/>
    <mergeCell ref="H32:J32"/>
    <mergeCell ref="H33:J33"/>
    <mergeCell ref="H55:I55"/>
    <mergeCell ref="H56:I56"/>
    <mergeCell ref="H46:J46"/>
    <mergeCell ref="H34:J34"/>
    <mergeCell ref="H35:J35"/>
    <mergeCell ref="G55:G61"/>
    <mergeCell ref="H25:I25"/>
    <mergeCell ref="J25:M25"/>
    <mergeCell ref="J28:M28"/>
    <mergeCell ref="Q28:R28"/>
    <mergeCell ref="H27:I27"/>
    <mergeCell ref="J27:M27"/>
    <mergeCell ref="Q27:T27"/>
    <mergeCell ref="H26:I26"/>
    <mergeCell ref="J26:M26"/>
    <mergeCell ref="H28:I28"/>
    <mergeCell ref="A1:W1"/>
    <mergeCell ref="A2:B2"/>
    <mergeCell ref="F2:W2"/>
    <mergeCell ref="A3:F3"/>
    <mergeCell ref="G3:G4"/>
    <mergeCell ref="C4:D4"/>
    <mergeCell ref="E4:F4"/>
    <mergeCell ref="H3:W4"/>
    <mergeCell ref="A4:B4"/>
    <mergeCell ref="K34:O34"/>
    <mergeCell ref="S48:T48"/>
    <mergeCell ref="K35:O35"/>
    <mergeCell ref="Q35:R35"/>
    <mergeCell ref="Q31:R31"/>
    <mergeCell ref="K33:O33"/>
    <mergeCell ref="Q37:R37"/>
    <mergeCell ref="K38:O38"/>
    <mergeCell ref="Q38:R38"/>
    <mergeCell ref="K46:L46"/>
    <mergeCell ref="V26:W26"/>
    <mergeCell ref="V27:W27"/>
    <mergeCell ref="Q34:R34"/>
    <mergeCell ref="Q26:T26"/>
    <mergeCell ref="Q33:R33"/>
    <mergeCell ref="K32:O32"/>
    <mergeCell ref="Q32:R32"/>
    <mergeCell ref="S28:T28"/>
    <mergeCell ref="K31:O31"/>
    <mergeCell ref="V28:W28"/>
    <mergeCell ref="V43:W43"/>
    <mergeCell ref="H70:L70"/>
    <mergeCell ref="N70:Q70"/>
    <mergeCell ref="T70:U70"/>
    <mergeCell ref="N83:Q83"/>
    <mergeCell ref="T83:U83"/>
    <mergeCell ref="K53:L53"/>
    <mergeCell ref="H59:I59"/>
    <mergeCell ref="H45:J45"/>
    <mergeCell ref="M44:P44"/>
    <mergeCell ref="K71:N71"/>
    <mergeCell ref="H71:J71"/>
    <mergeCell ref="H43:J43"/>
    <mergeCell ref="K43:L43"/>
    <mergeCell ref="M43:P43"/>
    <mergeCell ref="S43:T43"/>
    <mergeCell ref="K45:L45"/>
    <mergeCell ref="M45:P45"/>
    <mergeCell ref="S45:T45"/>
    <mergeCell ref="H51:J51"/>
  </mergeCells>
  <hyperlinks>
    <hyperlink ref="Y21" r:id="rId1" display="처우비@625*20*3명*12=450,000"/>
  </hyperlinks>
  <printOptions horizontalCentered="1" verticalCentered="1"/>
  <pageMargins left="0" right="0" top="0" bottom="0" header="0" footer="0"/>
  <pageSetup horizontalDpi="600" verticalDpi="600" orientation="portrait" paperSize="9" scale="94" r:id="rId2"/>
  <rowBreaks count="1" manualBreakCount="1">
    <brk id="63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130" zoomScaleSheetLayoutView="130" zoomScalePageLayoutView="0" workbookViewId="0" topLeftCell="A10">
      <selection activeCell="G19" sqref="G19"/>
    </sheetView>
  </sheetViews>
  <sheetFormatPr defaultColWidth="9.140625" defaultRowHeight="15"/>
  <cols>
    <col min="1" max="1" width="2.8515625" style="30" customWidth="1"/>
    <col min="2" max="2" width="8.8515625" style="31" customWidth="1"/>
    <col min="3" max="3" width="2.8515625" style="31" customWidth="1"/>
    <col min="4" max="4" width="8.8515625" style="32" customWidth="1"/>
    <col min="5" max="5" width="4.8515625" style="32" customWidth="1"/>
    <col min="6" max="6" width="8.8515625" style="32" customWidth="1"/>
    <col min="7" max="7" width="14.28125" style="35" customWidth="1"/>
    <col min="8" max="8" width="5.7109375" style="36" customWidth="1"/>
    <col min="9" max="9" width="1.7109375" style="37" customWidth="1"/>
    <col min="10" max="10" width="2.57421875" style="37" customWidth="1"/>
    <col min="11" max="11" width="2.7109375" style="37" customWidth="1"/>
    <col min="12" max="12" width="1.8515625" style="37" customWidth="1"/>
    <col min="13" max="13" width="2.7109375" style="37" customWidth="1"/>
    <col min="14" max="14" width="3.57421875" style="37" customWidth="1"/>
    <col min="15" max="15" width="2.8515625" style="37" customWidth="1"/>
    <col min="16" max="16" width="1.8515625" style="37" customWidth="1"/>
    <col min="17" max="17" width="2.57421875" style="37" customWidth="1"/>
    <col min="18" max="18" width="1.7109375" style="37" customWidth="1"/>
    <col min="19" max="19" width="2.57421875" style="37" customWidth="1"/>
    <col min="20" max="20" width="2.00390625" style="37" customWidth="1"/>
    <col min="21" max="21" width="1.7109375" style="37" customWidth="1"/>
    <col min="22" max="22" width="1.28515625" style="37" customWidth="1"/>
    <col min="23" max="23" width="10.00390625" style="38" customWidth="1"/>
    <col min="24" max="24" width="13.7109375" style="1" bestFit="1" customWidth="1"/>
    <col min="25" max="25" width="9.421875" style="1" bestFit="1" customWidth="1"/>
    <col min="26" max="26" width="10.421875" style="1" bestFit="1" customWidth="1"/>
    <col min="27" max="16384" width="9.00390625" style="1" customWidth="1"/>
  </cols>
  <sheetData>
    <row r="1" spans="1:23" ht="45" customHeight="1">
      <c r="A1" s="175" t="s">
        <v>211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</row>
    <row r="2" spans="1:23" s="3" customFormat="1" ht="15.75" customHeight="1" thickBot="1">
      <c r="A2" s="176" t="s">
        <v>0</v>
      </c>
      <c r="B2" s="176"/>
      <c r="C2" s="176"/>
      <c r="D2" s="176"/>
      <c r="E2" s="2"/>
      <c r="F2" s="177" t="s">
        <v>1</v>
      </c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</row>
    <row r="3" spans="1:23" ht="18.75" customHeight="1">
      <c r="A3" s="185" t="s">
        <v>2</v>
      </c>
      <c r="B3" s="186"/>
      <c r="C3" s="186"/>
      <c r="D3" s="186"/>
      <c r="E3" s="186"/>
      <c r="F3" s="187"/>
      <c r="G3" s="188" t="s">
        <v>3</v>
      </c>
      <c r="H3" s="190" t="s">
        <v>4</v>
      </c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2"/>
    </row>
    <row r="4" spans="1:23" ht="18.75" customHeight="1" thickBot="1">
      <c r="A4" s="196" t="s">
        <v>5</v>
      </c>
      <c r="B4" s="179"/>
      <c r="C4" s="178" t="s">
        <v>6</v>
      </c>
      <c r="D4" s="179"/>
      <c r="E4" s="178" t="s">
        <v>7</v>
      </c>
      <c r="F4" s="179"/>
      <c r="G4" s="189"/>
      <c r="H4" s="193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5"/>
    </row>
    <row r="5" spans="1:23" ht="14.25" customHeight="1" thickTop="1">
      <c r="A5" s="159" t="s">
        <v>8</v>
      </c>
      <c r="B5" s="160" t="s">
        <v>9</v>
      </c>
      <c r="C5" s="162">
        <v>11</v>
      </c>
      <c r="D5" s="162" t="s">
        <v>10</v>
      </c>
      <c r="E5" s="162">
        <v>111</v>
      </c>
      <c r="F5" s="162" t="s">
        <v>146</v>
      </c>
      <c r="G5" s="363">
        <f>W6</f>
        <v>12519144</v>
      </c>
      <c r="H5" s="334" t="s">
        <v>212</v>
      </c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60"/>
    </row>
    <row r="6" spans="1:23" ht="14.25" customHeight="1">
      <c r="A6" s="159"/>
      <c r="B6" s="160"/>
      <c r="C6" s="163"/>
      <c r="D6" s="163"/>
      <c r="E6" s="163"/>
      <c r="F6" s="163"/>
      <c r="G6" s="359"/>
      <c r="H6" s="9">
        <v>52690</v>
      </c>
      <c r="I6" s="10" t="s">
        <v>11</v>
      </c>
      <c r="J6" s="10">
        <v>15</v>
      </c>
      <c r="K6" s="10" t="s">
        <v>12</v>
      </c>
      <c r="L6" s="10" t="s">
        <v>11</v>
      </c>
      <c r="M6" s="10" t="s">
        <v>15</v>
      </c>
      <c r="N6" s="10">
        <v>22</v>
      </c>
      <c r="O6" s="10" t="s">
        <v>16</v>
      </c>
      <c r="P6" s="10" t="s">
        <v>11</v>
      </c>
      <c r="Q6" s="10">
        <v>12</v>
      </c>
      <c r="R6" s="10" t="s">
        <v>15</v>
      </c>
      <c r="S6" s="10" t="s">
        <v>11</v>
      </c>
      <c r="T6" s="10">
        <v>6</v>
      </c>
      <c r="U6" s="10" t="s">
        <v>13</v>
      </c>
      <c r="V6" s="11" t="s">
        <v>14</v>
      </c>
      <c r="W6" s="12">
        <f>H6*0.15*N6*Q6*T6</f>
        <v>12519144</v>
      </c>
    </row>
    <row r="7" spans="1:23" ht="14.25" customHeight="1">
      <c r="A7" s="159"/>
      <c r="B7" s="160"/>
      <c r="C7" s="163"/>
      <c r="D7" s="163"/>
      <c r="E7" s="163">
        <v>112</v>
      </c>
      <c r="F7" s="163" t="s">
        <v>147</v>
      </c>
      <c r="G7" s="366">
        <f>W8</f>
        <v>4435200</v>
      </c>
      <c r="H7" s="361" t="s">
        <v>145</v>
      </c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362"/>
    </row>
    <row r="8" spans="1:23" ht="14.25" customHeight="1">
      <c r="A8" s="183"/>
      <c r="B8" s="160"/>
      <c r="C8" s="163"/>
      <c r="D8" s="163"/>
      <c r="E8" s="163"/>
      <c r="F8" s="163"/>
      <c r="G8" s="367"/>
      <c r="H8" s="167">
        <v>2800</v>
      </c>
      <c r="I8" s="168"/>
      <c r="J8" s="10" t="s">
        <v>11</v>
      </c>
      <c r="K8" s="10">
        <v>6</v>
      </c>
      <c r="L8" s="10" t="s">
        <v>13</v>
      </c>
      <c r="M8" s="10" t="s">
        <v>15</v>
      </c>
      <c r="N8" s="10">
        <v>22</v>
      </c>
      <c r="O8" s="10" t="s">
        <v>16</v>
      </c>
      <c r="P8" s="10" t="s">
        <v>11</v>
      </c>
      <c r="Q8" s="10">
        <v>12</v>
      </c>
      <c r="R8" s="197" t="s">
        <v>15</v>
      </c>
      <c r="S8" s="197"/>
      <c r="T8" s="10"/>
      <c r="U8" s="10"/>
      <c r="V8" s="11" t="s">
        <v>14</v>
      </c>
      <c r="W8" s="12">
        <f>H8*K8*N8*Q8</f>
        <v>4435200</v>
      </c>
    </row>
    <row r="9" spans="1:23" ht="22.5" customHeight="1">
      <c r="A9" s="156"/>
      <c r="B9" s="161"/>
      <c r="C9" s="172" t="s">
        <v>17</v>
      </c>
      <c r="D9" s="173"/>
      <c r="E9" s="173"/>
      <c r="F9" s="174"/>
      <c r="G9" s="13">
        <f>G5+G7</f>
        <v>16954344</v>
      </c>
      <c r="H9" s="14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6"/>
      <c r="W9" s="17"/>
    </row>
    <row r="10" spans="1:26" ht="22.5" customHeight="1">
      <c r="A10" s="155" t="s">
        <v>18</v>
      </c>
      <c r="B10" s="157" t="s">
        <v>19</v>
      </c>
      <c r="C10" s="18">
        <v>41</v>
      </c>
      <c r="D10" s="18" t="s">
        <v>19</v>
      </c>
      <c r="E10" s="18">
        <v>413</v>
      </c>
      <c r="F10" s="18" t="s">
        <v>187</v>
      </c>
      <c r="G10" s="13">
        <f>W10</f>
        <v>0</v>
      </c>
      <c r="H10" s="208" t="s">
        <v>20</v>
      </c>
      <c r="I10" s="209"/>
      <c r="J10" s="209"/>
      <c r="K10" s="209"/>
      <c r="L10" s="214">
        <v>0</v>
      </c>
      <c r="M10" s="214"/>
      <c r="N10" s="214"/>
      <c r="O10" s="214"/>
      <c r="P10" s="10" t="s">
        <v>11</v>
      </c>
      <c r="Q10" s="10">
        <v>12</v>
      </c>
      <c r="R10" s="15" t="s">
        <v>15</v>
      </c>
      <c r="S10" s="15"/>
      <c r="T10" s="15"/>
      <c r="U10" s="15"/>
      <c r="V10" s="11" t="s">
        <v>14</v>
      </c>
      <c r="W10" s="17">
        <f>L10*Q10</f>
        <v>0</v>
      </c>
      <c r="X10" s="19"/>
      <c r="Y10" s="19"/>
      <c r="Z10" s="20">
        <f>140800*4</f>
        <v>563200</v>
      </c>
    </row>
    <row r="11" spans="1:23" ht="22.5" customHeight="1">
      <c r="A11" s="156"/>
      <c r="B11" s="158"/>
      <c r="C11" s="205" t="s">
        <v>17</v>
      </c>
      <c r="D11" s="206"/>
      <c r="E11" s="206"/>
      <c r="F11" s="207"/>
      <c r="G11" s="13">
        <f>G10</f>
        <v>0</v>
      </c>
      <c r="H11" s="14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7"/>
    </row>
    <row r="12" spans="1:23" ht="22.5" customHeight="1">
      <c r="A12" s="155" t="s">
        <v>21</v>
      </c>
      <c r="B12" s="157" t="s">
        <v>22</v>
      </c>
      <c r="C12" s="18">
        <v>51</v>
      </c>
      <c r="D12" s="18" t="s">
        <v>22</v>
      </c>
      <c r="E12" s="18">
        <v>512</v>
      </c>
      <c r="F12" s="18" t="s">
        <v>23</v>
      </c>
      <c r="G12" s="13">
        <f>W12</f>
        <v>0</v>
      </c>
      <c r="H12" s="14" t="s">
        <v>15</v>
      </c>
      <c r="I12" s="214">
        <v>0</v>
      </c>
      <c r="J12" s="214"/>
      <c r="K12" s="214"/>
      <c r="L12" s="214"/>
      <c r="M12" s="10" t="s">
        <v>11</v>
      </c>
      <c r="N12" s="10">
        <v>12</v>
      </c>
      <c r="O12" s="197" t="s">
        <v>15</v>
      </c>
      <c r="P12" s="197"/>
      <c r="Q12" s="15"/>
      <c r="R12" s="15"/>
      <c r="S12" s="15"/>
      <c r="T12" s="15"/>
      <c r="U12" s="15"/>
      <c r="V12" s="11" t="s">
        <v>14</v>
      </c>
      <c r="W12" s="17">
        <f>I12*N12</f>
        <v>0</v>
      </c>
    </row>
    <row r="13" spans="1:23" ht="22.5" customHeight="1">
      <c r="A13" s="156"/>
      <c r="B13" s="158"/>
      <c r="C13" s="198" t="s">
        <v>17</v>
      </c>
      <c r="D13" s="199"/>
      <c r="E13" s="199"/>
      <c r="F13" s="200"/>
      <c r="G13" s="21">
        <f>G12</f>
        <v>0</v>
      </c>
      <c r="H13" s="14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7"/>
    </row>
    <row r="14" spans="1:23" ht="14.25" customHeight="1">
      <c r="A14" s="155" t="s">
        <v>24</v>
      </c>
      <c r="B14" s="217" t="s">
        <v>25</v>
      </c>
      <c r="C14" s="201">
        <v>61</v>
      </c>
      <c r="D14" s="201" t="s">
        <v>25</v>
      </c>
      <c r="E14" s="201">
        <v>611</v>
      </c>
      <c r="F14" s="201" t="s">
        <v>142</v>
      </c>
      <c r="G14" s="357">
        <f>SUM(W15:W16)</f>
        <v>71901816</v>
      </c>
      <c r="H14" s="361" t="s">
        <v>238</v>
      </c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362"/>
    </row>
    <row r="15" spans="1:23" ht="14.25" customHeight="1">
      <c r="A15" s="159"/>
      <c r="B15" s="160"/>
      <c r="C15" s="202"/>
      <c r="D15" s="202"/>
      <c r="E15" s="202"/>
      <c r="F15" s="202"/>
      <c r="G15" s="358"/>
      <c r="H15" s="22">
        <f>H6</f>
        <v>52690</v>
      </c>
      <c r="I15" s="5" t="s">
        <v>11</v>
      </c>
      <c r="J15" s="5">
        <v>85</v>
      </c>
      <c r="K15" s="5" t="s">
        <v>12</v>
      </c>
      <c r="L15" s="5" t="s">
        <v>11</v>
      </c>
      <c r="M15" s="5" t="s">
        <v>15</v>
      </c>
      <c r="N15" s="5">
        <v>22</v>
      </c>
      <c r="O15" s="5" t="s">
        <v>16</v>
      </c>
      <c r="P15" s="5" t="s">
        <v>11</v>
      </c>
      <c r="Q15" s="5">
        <v>12</v>
      </c>
      <c r="R15" s="5" t="s">
        <v>15</v>
      </c>
      <c r="S15" s="5" t="s">
        <v>11</v>
      </c>
      <c r="T15" s="5">
        <v>6</v>
      </c>
      <c r="U15" s="5" t="s">
        <v>13</v>
      </c>
      <c r="V15" s="7" t="s">
        <v>14</v>
      </c>
      <c r="W15" s="8">
        <f>H15*J15%*N15*Q15*T15</f>
        <v>70941816</v>
      </c>
    </row>
    <row r="16" spans="1:23" ht="14.25" customHeight="1">
      <c r="A16" s="159"/>
      <c r="B16" s="160"/>
      <c r="C16" s="202"/>
      <c r="D16" s="202"/>
      <c r="E16" s="162"/>
      <c r="F16" s="162"/>
      <c r="G16" s="359"/>
      <c r="H16" s="167" t="s">
        <v>199</v>
      </c>
      <c r="I16" s="168"/>
      <c r="J16" s="168"/>
      <c r="K16" s="168"/>
      <c r="L16" s="168">
        <v>80000</v>
      </c>
      <c r="M16" s="168"/>
      <c r="N16" s="168"/>
      <c r="O16" s="10" t="s">
        <v>11</v>
      </c>
      <c r="P16" s="168" t="s">
        <v>201</v>
      </c>
      <c r="Q16" s="168"/>
      <c r="R16" s="10" t="s">
        <v>11</v>
      </c>
      <c r="S16" s="10">
        <v>12</v>
      </c>
      <c r="T16" s="168" t="s">
        <v>200</v>
      </c>
      <c r="U16" s="168"/>
      <c r="V16" s="11" t="s">
        <v>14</v>
      </c>
      <c r="W16" s="12">
        <v>960000</v>
      </c>
    </row>
    <row r="17" spans="1:23" ht="14.25" customHeight="1">
      <c r="A17" s="159"/>
      <c r="B17" s="160"/>
      <c r="C17" s="162"/>
      <c r="D17" s="162"/>
      <c r="E17" s="76">
        <v>612</v>
      </c>
      <c r="F17" s="76" t="s">
        <v>190</v>
      </c>
      <c r="G17" s="115">
        <v>48000000</v>
      </c>
      <c r="H17" s="365" t="s">
        <v>195</v>
      </c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0"/>
      <c r="V17" s="11"/>
      <c r="W17" s="12"/>
    </row>
    <row r="18" spans="1:23" ht="22.5" customHeight="1">
      <c r="A18" s="156"/>
      <c r="B18" s="184"/>
      <c r="C18" s="218" t="s">
        <v>17</v>
      </c>
      <c r="D18" s="219"/>
      <c r="E18" s="173"/>
      <c r="F18" s="174"/>
      <c r="G18" s="105">
        <f>G14+G17</f>
        <v>119901816</v>
      </c>
      <c r="H18" s="167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228"/>
    </row>
    <row r="19" spans="1:25" ht="22.5" customHeight="1">
      <c r="A19" s="180" t="s">
        <v>26</v>
      </c>
      <c r="B19" s="163" t="s">
        <v>27</v>
      </c>
      <c r="C19" s="103">
        <v>81</v>
      </c>
      <c r="D19" s="76" t="s">
        <v>27</v>
      </c>
      <c r="E19" s="102">
        <v>811</v>
      </c>
      <c r="F19" s="25" t="s">
        <v>28</v>
      </c>
      <c r="G19" s="13"/>
      <c r="H19" s="208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10"/>
      <c r="Y19" s="8">
        <f>J19*L19%*P19*S19*V19</f>
        <v>0</v>
      </c>
    </row>
    <row r="20" spans="1:25" ht="22.5" customHeight="1">
      <c r="A20" s="181"/>
      <c r="B20" s="163"/>
      <c r="C20" s="75"/>
      <c r="D20" s="75"/>
      <c r="E20" s="100">
        <v>812</v>
      </c>
      <c r="F20" s="100" t="s">
        <v>144</v>
      </c>
      <c r="G20" s="13"/>
      <c r="H20" s="104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9"/>
      <c r="Y20" s="34"/>
    </row>
    <row r="21" spans="1:23" ht="22.5" customHeight="1">
      <c r="A21" s="182"/>
      <c r="B21" s="163"/>
      <c r="C21" s="229" t="s">
        <v>17</v>
      </c>
      <c r="D21" s="229"/>
      <c r="E21" s="229"/>
      <c r="F21" s="229"/>
      <c r="G21" s="101">
        <f>SUM(G19:G20)</f>
        <v>0</v>
      </c>
      <c r="H21" s="4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7"/>
    </row>
    <row r="22" spans="1:23" ht="22.5" customHeight="1">
      <c r="A22" s="155" t="s">
        <v>29</v>
      </c>
      <c r="B22" s="184" t="s">
        <v>30</v>
      </c>
      <c r="C22" s="60">
        <v>91</v>
      </c>
      <c r="D22" s="60" t="s">
        <v>30</v>
      </c>
      <c r="E22" s="60">
        <v>911</v>
      </c>
      <c r="F22" s="60" t="s">
        <v>31</v>
      </c>
      <c r="G22" s="13">
        <v>532326</v>
      </c>
      <c r="H22" s="14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7"/>
    </row>
    <row r="23" spans="1:23" ht="22.5" customHeight="1">
      <c r="A23" s="156"/>
      <c r="B23" s="158"/>
      <c r="C23" s="205" t="s">
        <v>17</v>
      </c>
      <c r="D23" s="206"/>
      <c r="E23" s="206"/>
      <c r="F23" s="207"/>
      <c r="G23" s="13">
        <f>G22</f>
        <v>532326</v>
      </c>
      <c r="H23" s="14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7"/>
    </row>
    <row r="24" spans="1:23" ht="22.5" customHeight="1">
      <c r="A24" s="183">
        <v>10</v>
      </c>
      <c r="B24" s="184" t="s">
        <v>189</v>
      </c>
      <c r="C24" s="157">
        <v>101</v>
      </c>
      <c r="D24" s="203" t="s">
        <v>189</v>
      </c>
      <c r="E24" s="18">
        <v>1012</v>
      </c>
      <c r="F24" s="18" t="s">
        <v>32</v>
      </c>
      <c r="G24" s="13">
        <f>W24</f>
        <v>12000</v>
      </c>
      <c r="H24" s="14"/>
      <c r="I24" s="15"/>
      <c r="J24" s="15"/>
      <c r="K24" s="15"/>
      <c r="L24" s="209" t="s">
        <v>15</v>
      </c>
      <c r="M24" s="209"/>
      <c r="N24" s="209">
        <v>1000</v>
      </c>
      <c r="O24" s="209"/>
      <c r="P24" s="209"/>
      <c r="Q24" s="10" t="s">
        <v>11</v>
      </c>
      <c r="R24" s="209">
        <v>12</v>
      </c>
      <c r="S24" s="209"/>
      <c r="T24" s="15" t="s">
        <v>15</v>
      </c>
      <c r="U24" s="15"/>
      <c r="V24" s="16" t="s">
        <v>14</v>
      </c>
      <c r="W24" s="17">
        <f>N24*R24</f>
        <v>12000</v>
      </c>
    </row>
    <row r="25" spans="1:23" ht="22.5" customHeight="1">
      <c r="A25" s="183"/>
      <c r="B25" s="184"/>
      <c r="C25" s="184"/>
      <c r="D25" s="203"/>
      <c r="E25" s="113">
        <v>1013</v>
      </c>
      <c r="F25" s="107" t="s">
        <v>186</v>
      </c>
      <c r="G25" s="13">
        <f>W25</f>
        <v>1920000</v>
      </c>
      <c r="H25" s="220" t="s">
        <v>36</v>
      </c>
      <c r="I25" s="216"/>
      <c r="J25" s="216"/>
      <c r="K25" s="227">
        <v>40000</v>
      </c>
      <c r="L25" s="227"/>
      <c r="M25" s="227"/>
      <c r="N25" s="22" t="s">
        <v>11</v>
      </c>
      <c r="O25" s="41">
        <v>4</v>
      </c>
      <c r="P25" s="41" t="s">
        <v>116</v>
      </c>
      <c r="Q25" s="15"/>
      <c r="R25" s="5" t="s">
        <v>11</v>
      </c>
      <c r="S25" s="41">
        <v>12</v>
      </c>
      <c r="T25" s="5" t="s">
        <v>15</v>
      </c>
      <c r="U25" s="5"/>
      <c r="V25" s="7" t="s">
        <v>14</v>
      </c>
      <c r="W25" s="8">
        <f>K25*O25*S25</f>
        <v>1920000</v>
      </c>
    </row>
    <row r="26" spans="1:24" ht="14.25" customHeight="1">
      <c r="A26" s="183"/>
      <c r="B26" s="184"/>
      <c r="C26" s="184"/>
      <c r="D26" s="203"/>
      <c r="E26" s="157">
        <v>1014</v>
      </c>
      <c r="F26" s="157" t="s">
        <v>34</v>
      </c>
      <c r="G26" s="355">
        <f>W26</f>
        <v>240000</v>
      </c>
      <c r="H26" s="361" t="s">
        <v>37</v>
      </c>
      <c r="I26" s="222"/>
      <c r="J26" s="222"/>
      <c r="K26" s="222"/>
      <c r="L26" s="222" t="s">
        <v>15</v>
      </c>
      <c r="M26" s="222"/>
      <c r="N26" s="222">
        <v>20000</v>
      </c>
      <c r="O26" s="222"/>
      <c r="P26" s="222"/>
      <c r="Q26" s="227" t="s">
        <v>11</v>
      </c>
      <c r="R26" s="222">
        <v>12</v>
      </c>
      <c r="S26" s="222"/>
      <c r="T26" s="222" t="s">
        <v>15</v>
      </c>
      <c r="U26" s="222"/>
      <c r="V26" s="364" t="s">
        <v>14</v>
      </c>
      <c r="W26" s="290">
        <f>N26*R26</f>
        <v>240000</v>
      </c>
      <c r="X26" s="290">
        <f>O26*S26</f>
        <v>0</v>
      </c>
    </row>
    <row r="27" spans="1:24" ht="14.25" customHeight="1">
      <c r="A27" s="183"/>
      <c r="B27" s="184"/>
      <c r="C27" s="158"/>
      <c r="D27" s="204"/>
      <c r="E27" s="158"/>
      <c r="F27" s="158"/>
      <c r="G27" s="356"/>
      <c r="H27" s="167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365"/>
      <c r="W27" s="244"/>
      <c r="X27" s="244"/>
    </row>
    <row r="28" spans="1:23" ht="19.5" customHeight="1">
      <c r="A28" s="156"/>
      <c r="B28" s="158"/>
      <c r="C28" s="205" t="s">
        <v>141</v>
      </c>
      <c r="D28" s="206"/>
      <c r="E28" s="206"/>
      <c r="F28" s="207"/>
      <c r="G28" s="13">
        <f>G26+G25+G24</f>
        <v>2172000</v>
      </c>
      <c r="H28" s="14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6"/>
      <c r="W28" s="17"/>
    </row>
    <row r="29" spans="1:23" ht="21" customHeight="1" thickBot="1">
      <c r="A29" s="231" t="s">
        <v>38</v>
      </c>
      <c r="B29" s="232"/>
      <c r="C29" s="232"/>
      <c r="D29" s="232"/>
      <c r="E29" s="232"/>
      <c r="F29" s="233"/>
      <c r="G29" s="26">
        <f>G28+G23+G21+G18+G13+G11+G9</f>
        <v>139560486</v>
      </c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9"/>
    </row>
    <row r="30" spans="7:23" ht="17.25">
      <c r="G30" s="33">
        <f>G29-'주간 세출'!G96</f>
        <v>0</v>
      </c>
      <c r="H30" s="22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34"/>
    </row>
    <row r="33" ht="17.25">
      <c r="G33" s="35">
        <f>G29*0.05</f>
        <v>6978024.300000001</v>
      </c>
    </row>
  </sheetData>
  <sheetProtection/>
  <mergeCells count="81">
    <mergeCell ref="X26:X27"/>
    <mergeCell ref="A4:B4"/>
    <mergeCell ref="C4:D4"/>
    <mergeCell ref="E4:F4"/>
    <mergeCell ref="E7:E8"/>
    <mergeCell ref="F7:F8"/>
    <mergeCell ref="C9:F9"/>
    <mergeCell ref="D5:D8"/>
    <mergeCell ref="E5:E6"/>
    <mergeCell ref="F5:F6"/>
    <mergeCell ref="A1:W1"/>
    <mergeCell ref="A2:B2"/>
    <mergeCell ref="C2:D2"/>
    <mergeCell ref="F2:W2"/>
    <mergeCell ref="A3:F3"/>
    <mergeCell ref="G3:G4"/>
    <mergeCell ref="H3:W4"/>
    <mergeCell ref="A12:A13"/>
    <mergeCell ref="B12:B13"/>
    <mergeCell ref="I12:L12"/>
    <mergeCell ref="O12:P12"/>
    <mergeCell ref="C13:F13"/>
    <mergeCell ref="G7:G8"/>
    <mergeCell ref="H8:I8"/>
    <mergeCell ref="A5:A9"/>
    <mergeCell ref="B5:B9"/>
    <mergeCell ref="C5:C8"/>
    <mergeCell ref="C14:C17"/>
    <mergeCell ref="D14:D17"/>
    <mergeCell ref="C18:F18"/>
    <mergeCell ref="A10:A11"/>
    <mergeCell ref="B10:B11"/>
    <mergeCell ref="H10:K10"/>
    <mergeCell ref="H18:W18"/>
    <mergeCell ref="A14:A18"/>
    <mergeCell ref="B14:B18"/>
    <mergeCell ref="L10:O10"/>
    <mergeCell ref="A19:A21"/>
    <mergeCell ref="B19:B21"/>
    <mergeCell ref="H19:W19"/>
    <mergeCell ref="C21:F21"/>
    <mergeCell ref="A22:A23"/>
    <mergeCell ref="B22:B23"/>
    <mergeCell ref="C23:F23"/>
    <mergeCell ref="L24:M24"/>
    <mergeCell ref="N24:P24"/>
    <mergeCell ref="E26:E27"/>
    <mergeCell ref="C28:F28"/>
    <mergeCell ref="H26:K27"/>
    <mergeCell ref="L26:M27"/>
    <mergeCell ref="N26:P27"/>
    <mergeCell ref="A29:F29"/>
    <mergeCell ref="H14:W14"/>
    <mergeCell ref="H17:T17"/>
    <mergeCell ref="R24:S24"/>
    <mergeCell ref="H25:J25"/>
    <mergeCell ref="K25:M25"/>
    <mergeCell ref="F26:F27"/>
    <mergeCell ref="A24:A28"/>
    <mergeCell ref="B24:B28"/>
    <mergeCell ref="C24:C27"/>
    <mergeCell ref="H5:W5"/>
    <mergeCell ref="H7:W7"/>
    <mergeCell ref="C11:F11"/>
    <mergeCell ref="R8:S8"/>
    <mergeCell ref="G5:G6"/>
    <mergeCell ref="R26:S27"/>
    <mergeCell ref="T26:T27"/>
    <mergeCell ref="V26:V27"/>
    <mergeCell ref="U26:U27"/>
    <mergeCell ref="D24:D27"/>
    <mergeCell ref="W26:W27"/>
    <mergeCell ref="G26:G27"/>
    <mergeCell ref="E14:E16"/>
    <mergeCell ref="F14:F16"/>
    <mergeCell ref="H16:K16"/>
    <mergeCell ref="L16:N16"/>
    <mergeCell ref="P16:Q16"/>
    <mergeCell ref="T16:U16"/>
    <mergeCell ref="G14:G16"/>
    <mergeCell ref="Q26:Q27"/>
  </mergeCells>
  <printOptions horizontalCentered="1"/>
  <pageMargins left="0.07874015748031496" right="0.07874015748031496" top="0.6692913385826772" bottom="0.15748031496062992" header="0.31496062992125984" footer="0.31496062992125984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06"/>
  <sheetViews>
    <sheetView tabSelected="1" view="pageBreakPreview" zoomScale="130" zoomScaleSheetLayoutView="130" zoomScalePageLayoutView="0" workbookViewId="0" topLeftCell="A1">
      <selection activeCell="Q95" sqref="Q95"/>
    </sheetView>
  </sheetViews>
  <sheetFormatPr defaultColWidth="9.140625" defaultRowHeight="15"/>
  <cols>
    <col min="1" max="1" width="2.8515625" style="81" customWidth="1"/>
    <col min="2" max="2" width="7.421875" style="81" customWidth="1"/>
    <col min="3" max="3" width="2.8515625" style="81" customWidth="1"/>
    <col min="4" max="4" width="8.28125" style="82" customWidth="1"/>
    <col min="5" max="5" width="4.00390625" style="82" customWidth="1"/>
    <col min="6" max="6" width="9.28125" style="82" customWidth="1"/>
    <col min="7" max="7" width="12.7109375" style="85" customWidth="1"/>
    <col min="8" max="8" width="6.28125" style="36" customWidth="1"/>
    <col min="9" max="9" width="4.00390625" style="37" customWidth="1"/>
    <col min="10" max="10" width="3.8515625" style="37" customWidth="1"/>
    <col min="11" max="11" width="1.57421875" style="37" customWidth="1"/>
    <col min="12" max="12" width="1.8515625" style="37" customWidth="1"/>
    <col min="13" max="13" width="2.28125" style="37" customWidth="1"/>
    <col min="14" max="14" width="1.8515625" style="37" customWidth="1"/>
    <col min="15" max="15" width="3.421875" style="37" customWidth="1"/>
    <col min="16" max="16" width="2.140625" style="37" customWidth="1"/>
    <col min="17" max="17" width="2.28125" style="37" customWidth="1"/>
    <col min="18" max="19" width="3.00390625" style="37" customWidth="1"/>
    <col min="20" max="21" width="1.8515625" style="37" customWidth="1"/>
    <col min="22" max="22" width="1.7109375" style="37" customWidth="1"/>
    <col min="23" max="23" width="8.7109375" style="38" customWidth="1"/>
    <col min="24" max="24" width="9.57421875" style="84" customWidth="1"/>
    <col min="25" max="25" width="13.421875" style="84" customWidth="1"/>
    <col min="26" max="26" width="13.140625" style="84" customWidth="1"/>
    <col min="27" max="27" width="6.57421875" style="84" customWidth="1"/>
    <col min="28" max="28" width="11.00390625" style="84" customWidth="1"/>
    <col min="29" max="31" width="6.57421875" style="84" customWidth="1"/>
    <col min="32" max="16384" width="9.00390625" style="84" customWidth="1"/>
  </cols>
  <sheetData>
    <row r="1" spans="1:23" s="1" customFormat="1" ht="45" customHeight="1">
      <c r="A1" s="175" t="s">
        <v>211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</row>
    <row r="2" spans="1:23" s="3" customFormat="1" ht="16.5" customHeight="1" thickBot="1">
      <c r="A2" s="176" t="s">
        <v>39</v>
      </c>
      <c r="B2" s="176"/>
      <c r="C2" s="39"/>
      <c r="D2" s="39"/>
      <c r="E2" s="39"/>
      <c r="F2" s="177" t="s">
        <v>1</v>
      </c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</row>
    <row r="3" spans="1:23" s="40" customFormat="1" ht="18.75" customHeight="1">
      <c r="A3" s="185" t="s">
        <v>2</v>
      </c>
      <c r="B3" s="186"/>
      <c r="C3" s="186"/>
      <c r="D3" s="186"/>
      <c r="E3" s="186"/>
      <c r="F3" s="187"/>
      <c r="G3" s="188" t="s">
        <v>3</v>
      </c>
      <c r="H3" s="256" t="s">
        <v>4</v>
      </c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2"/>
    </row>
    <row r="4" spans="1:30" s="40" customFormat="1" ht="18.75" customHeight="1" thickBot="1">
      <c r="A4" s="196" t="s">
        <v>5</v>
      </c>
      <c r="B4" s="179"/>
      <c r="C4" s="178" t="s">
        <v>6</v>
      </c>
      <c r="D4" s="179"/>
      <c r="E4" s="178" t="s">
        <v>7</v>
      </c>
      <c r="F4" s="179"/>
      <c r="G4" s="189"/>
      <c r="H4" s="257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5"/>
      <c r="AD4" s="40" t="s">
        <v>183</v>
      </c>
    </row>
    <row r="5" spans="1:24" s="40" customFormat="1" ht="11.25" customHeight="1" thickTop="1">
      <c r="A5" s="309" t="s">
        <v>8</v>
      </c>
      <c r="B5" s="311" t="s">
        <v>40</v>
      </c>
      <c r="C5" s="311">
        <v>11</v>
      </c>
      <c r="D5" s="311" t="s">
        <v>41</v>
      </c>
      <c r="E5" s="311">
        <v>111</v>
      </c>
      <c r="F5" s="311" t="s">
        <v>152</v>
      </c>
      <c r="G5" s="387">
        <f>U5</f>
        <v>68919840</v>
      </c>
      <c r="H5" s="334" t="s">
        <v>213</v>
      </c>
      <c r="I5" s="326"/>
      <c r="J5" s="326"/>
      <c r="K5" s="326"/>
      <c r="L5" s="326"/>
      <c r="M5" s="326"/>
      <c r="N5" s="326"/>
      <c r="O5" s="326"/>
      <c r="P5" s="326"/>
      <c r="Q5" s="326" t="s">
        <v>11</v>
      </c>
      <c r="R5" s="326">
        <v>12</v>
      </c>
      <c r="S5" s="326" t="s">
        <v>42</v>
      </c>
      <c r="T5" s="326" t="s">
        <v>214</v>
      </c>
      <c r="U5" s="327">
        <f>5743320*12</f>
        <v>68919840</v>
      </c>
      <c r="V5" s="327"/>
      <c r="W5" s="328"/>
      <c r="X5" s="40">
        <f>J5*O5</f>
        <v>0</v>
      </c>
    </row>
    <row r="6" spans="1:24" s="40" customFormat="1" ht="11.25" customHeight="1">
      <c r="A6" s="159"/>
      <c r="B6" s="184"/>
      <c r="C6" s="184"/>
      <c r="D6" s="184"/>
      <c r="E6" s="184"/>
      <c r="F6" s="184"/>
      <c r="G6" s="380"/>
      <c r="H6" s="331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52"/>
      <c r="V6" s="252"/>
      <c r="W6" s="329"/>
      <c r="X6" s="40">
        <f aca="true" t="shared" si="0" ref="X6:X20">J6*O6</f>
        <v>0</v>
      </c>
    </row>
    <row r="7" spans="1:24" s="40" customFormat="1" ht="11.25" customHeight="1">
      <c r="A7" s="159"/>
      <c r="B7" s="184"/>
      <c r="C7" s="184"/>
      <c r="D7" s="184"/>
      <c r="E7" s="184"/>
      <c r="F7" s="184"/>
      <c r="G7" s="380"/>
      <c r="H7" s="331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52"/>
      <c r="V7" s="252"/>
      <c r="W7" s="329"/>
      <c r="X7" s="40">
        <f t="shared" si="0"/>
        <v>0</v>
      </c>
    </row>
    <row r="8" spans="1:29" s="40" customFormat="1" ht="0.75" customHeight="1">
      <c r="A8" s="159"/>
      <c r="B8" s="184"/>
      <c r="C8" s="184"/>
      <c r="D8" s="184"/>
      <c r="E8" s="184"/>
      <c r="F8" s="184"/>
      <c r="G8" s="380"/>
      <c r="H8" s="331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52"/>
      <c r="V8" s="252"/>
      <c r="W8" s="329"/>
      <c r="X8" s="40">
        <f t="shared" si="0"/>
        <v>0</v>
      </c>
      <c r="Y8" s="40" t="s">
        <v>119</v>
      </c>
      <c r="AC8" s="40" t="s">
        <v>120</v>
      </c>
    </row>
    <row r="9" spans="1:24" s="40" customFormat="1" ht="0.75" customHeight="1">
      <c r="A9" s="159"/>
      <c r="B9" s="184"/>
      <c r="C9" s="184"/>
      <c r="D9" s="184"/>
      <c r="E9" s="184"/>
      <c r="F9" s="184"/>
      <c r="G9" s="380"/>
      <c r="H9" s="331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52"/>
      <c r="V9" s="252"/>
      <c r="W9" s="329"/>
      <c r="X9" s="40">
        <f t="shared" si="0"/>
        <v>0</v>
      </c>
    </row>
    <row r="10" spans="1:24" s="40" customFormat="1" ht="0.75" customHeight="1">
      <c r="A10" s="159"/>
      <c r="B10" s="184"/>
      <c r="C10" s="184"/>
      <c r="D10" s="184"/>
      <c r="E10" s="184"/>
      <c r="F10" s="184"/>
      <c r="G10" s="380"/>
      <c r="H10" s="331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52"/>
      <c r="V10" s="252"/>
      <c r="W10" s="329"/>
      <c r="X10" s="40">
        <f t="shared" si="0"/>
        <v>0</v>
      </c>
    </row>
    <row r="11" spans="1:24" s="40" customFormat="1" ht="0.75" customHeight="1">
      <c r="A11" s="159"/>
      <c r="B11" s="184"/>
      <c r="C11" s="184"/>
      <c r="D11" s="184"/>
      <c r="E11" s="184"/>
      <c r="F11" s="184"/>
      <c r="G11" s="380"/>
      <c r="H11" s="331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52"/>
      <c r="V11" s="252"/>
      <c r="W11" s="329"/>
      <c r="X11" s="40">
        <f t="shared" si="0"/>
        <v>0</v>
      </c>
    </row>
    <row r="12" spans="1:24" s="40" customFormat="1" ht="0.75" customHeight="1">
      <c r="A12" s="159"/>
      <c r="B12" s="184"/>
      <c r="C12" s="184"/>
      <c r="D12" s="184"/>
      <c r="E12" s="184"/>
      <c r="F12" s="184"/>
      <c r="G12" s="380"/>
      <c r="H12" s="331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52"/>
      <c r="V12" s="252"/>
      <c r="W12" s="329"/>
      <c r="X12" s="40">
        <f t="shared" si="0"/>
        <v>0</v>
      </c>
    </row>
    <row r="13" spans="1:25" s="40" customFormat="1" ht="0.75" customHeight="1">
      <c r="A13" s="159"/>
      <c r="B13" s="184"/>
      <c r="C13" s="184"/>
      <c r="D13" s="184"/>
      <c r="E13" s="184"/>
      <c r="F13" s="184"/>
      <c r="G13" s="380"/>
      <c r="H13" s="331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52"/>
      <c r="V13" s="252"/>
      <c r="W13" s="329"/>
      <c r="X13" s="40">
        <f t="shared" si="0"/>
        <v>0</v>
      </c>
      <c r="Y13" s="40" t="s">
        <v>121</v>
      </c>
    </row>
    <row r="14" spans="1:24" s="40" customFormat="1" ht="0.75" customHeight="1">
      <c r="A14" s="159"/>
      <c r="B14" s="184"/>
      <c r="C14" s="184"/>
      <c r="D14" s="184"/>
      <c r="E14" s="184"/>
      <c r="F14" s="184"/>
      <c r="G14" s="380">
        <f>U14</f>
        <v>22973280</v>
      </c>
      <c r="H14" s="331" t="s">
        <v>215</v>
      </c>
      <c r="I14" s="227"/>
      <c r="J14" s="227"/>
      <c r="K14" s="227"/>
      <c r="L14" s="227"/>
      <c r="M14" s="227"/>
      <c r="N14" s="227"/>
      <c r="O14" s="227"/>
      <c r="P14" s="227"/>
      <c r="Q14" s="227" t="s">
        <v>153</v>
      </c>
      <c r="R14" s="227">
        <v>12</v>
      </c>
      <c r="S14" s="227" t="s">
        <v>154</v>
      </c>
      <c r="T14" s="227" t="s">
        <v>214</v>
      </c>
      <c r="U14" s="252">
        <f>1914440*12</f>
        <v>22973280</v>
      </c>
      <c r="V14" s="252"/>
      <c r="W14" s="329"/>
      <c r="X14" s="40">
        <f t="shared" si="0"/>
        <v>0</v>
      </c>
    </row>
    <row r="15" spans="1:26" s="40" customFormat="1" ht="11.25" customHeight="1">
      <c r="A15" s="159"/>
      <c r="B15" s="184"/>
      <c r="C15" s="184"/>
      <c r="D15" s="184"/>
      <c r="E15" s="184"/>
      <c r="F15" s="184"/>
      <c r="G15" s="380"/>
      <c r="H15" s="331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52"/>
      <c r="V15" s="252"/>
      <c r="W15" s="329"/>
      <c r="X15" s="40">
        <f t="shared" si="0"/>
        <v>0</v>
      </c>
      <c r="Y15" s="127"/>
      <c r="Z15" s="127"/>
    </row>
    <row r="16" spans="1:26" s="40" customFormat="1" ht="10.5" customHeight="1">
      <c r="A16" s="159"/>
      <c r="B16" s="184"/>
      <c r="C16" s="184"/>
      <c r="D16" s="184"/>
      <c r="E16" s="184"/>
      <c r="F16" s="184"/>
      <c r="G16" s="380"/>
      <c r="H16" s="331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52"/>
      <c r="V16" s="252"/>
      <c r="W16" s="329"/>
      <c r="X16" s="40">
        <f t="shared" si="0"/>
        <v>0</v>
      </c>
      <c r="Y16" s="127"/>
      <c r="Z16" s="127"/>
    </row>
    <row r="17" spans="1:26" s="40" customFormat="1" ht="27" customHeight="1" hidden="1">
      <c r="A17" s="159"/>
      <c r="B17" s="184"/>
      <c r="C17" s="184"/>
      <c r="D17" s="184"/>
      <c r="E17" s="184"/>
      <c r="F17" s="184"/>
      <c r="G17" s="380"/>
      <c r="H17" s="331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52"/>
      <c r="V17" s="252"/>
      <c r="W17" s="329"/>
      <c r="X17" s="40">
        <f t="shared" si="0"/>
        <v>0</v>
      </c>
      <c r="Y17" s="127"/>
      <c r="Z17" s="127"/>
    </row>
    <row r="18" spans="1:26" s="40" customFormat="1" ht="27" customHeight="1" hidden="1">
      <c r="A18" s="159"/>
      <c r="B18" s="184"/>
      <c r="C18" s="184"/>
      <c r="D18" s="184"/>
      <c r="E18" s="184"/>
      <c r="F18" s="184"/>
      <c r="G18" s="380"/>
      <c r="H18" s="331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52"/>
      <c r="V18" s="252"/>
      <c r="W18" s="329"/>
      <c r="X18" s="40">
        <f t="shared" si="0"/>
        <v>0</v>
      </c>
      <c r="Y18" s="127"/>
      <c r="Z18" s="127"/>
    </row>
    <row r="19" spans="1:26" s="40" customFormat="1" ht="27" customHeight="1" hidden="1">
      <c r="A19" s="159"/>
      <c r="B19" s="184"/>
      <c r="C19" s="184"/>
      <c r="D19" s="184"/>
      <c r="E19" s="184"/>
      <c r="F19" s="184"/>
      <c r="G19" s="380"/>
      <c r="H19" s="331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52"/>
      <c r="V19" s="252"/>
      <c r="W19" s="329"/>
      <c r="X19" s="40">
        <f t="shared" si="0"/>
        <v>0</v>
      </c>
      <c r="Y19" s="127"/>
      <c r="Z19" s="127"/>
    </row>
    <row r="20" spans="1:26" s="40" customFormat="1" ht="27" customHeight="1" hidden="1">
      <c r="A20" s="159"/>
      <c r="B20" s="184"/>
      <c r="C20" s="184"/>
      <c r="D20" s="184"/>
      <c r="E20" s="184"/>
      <c r="F20" s="184"/>
      <c r="G20" s="380"/>
      <c r="H20" s="331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52"/>
      <c r="V20" s="252"/>
      <c r="W20" s="329"/>
      <c r="X20" s="40">
        <f t="shared" si="0"/>
        <v>0</v>
      </c>
      <c r="Y20" s="127"/>
      <c r="Z20" s="127"/>
    </row>
    <row r="21" spans="1:26" s="40" customFormat="1" ht="27" customHeight="1" hidden="1">
      <c r="A21" s="159"/>
      <c r="B21" s="184"/>
      <c r="C21" s="184"/>
      <c r="D21" s="184"/>
      <c r="E21" s="158"/>
      <c r="F21" s="158"/>
      <c r="G21" s="378"/>
      <c r="H21" s="332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335"/>
      <c r="V21" s="335"/>
      <c r="W21" s="336"/>
      <c r="X21" s="40">
        <f>SUM(X5:X20)</f>
        <v>0</v>
      </c>
      <c r="Y21" s="126"/>
      <c r="Z21" s="127"/>
    </row>
    <row r="22" spans="1:27" s="40" customFormat="1" ht="18" customHeight="1">
      <c r="A22" s="159"/>
      <c r="B22" s="184"/>
      <c r="C22" s="184"/>
      <c r="D22" s="184"/>
      <c r="E22" s="157">
        <v>112</v>
      </c>
      <c r="F22" s="157" t="s">
        <v>155</v>
      </c>
      <c r="G22" s="108">
        <f aca="true" t="shared" si="1" ref="G22:G28">V22</f>
        <v>6133200</v>
      </c>
      <c r="H22" s="337" t="s">
        <v>158</v>
      </c>
      <c r="I22" s="267"/>
      <c r="J22" s="267">
        <v>511100</v>
      </c>
      <c r="K22" s="267"/>
      <c r="L22" s="267"/>
      <c r="M22" s="267"/>
      <c r="N22" s="106"/>
      <c r="O22" s="54" t="s">
        <v>132</v>
      </c>
      <c r="P22" s="54"/>
      <c r="Q22" s="267">
        <v>12</v>
      </c>
      <c r="R22" s="267"/>
      <c r="S22" s="267" t="s">
        <v>134</v>
      </c>
      <c r="T22" s="267"/>
      <c r="U22" s="54" t="s">
        <v>135</v>
      </c>
      <c r="V22" s="285">
        <f>J22*Q22</f>
        <v>6133200</v>
      </c>
      <c r="W22" s="286"/>
      <c r="Y22" s="142">
        <v>5743320</v>
      </c>
      <c r="Z22" s="143">
        <v>511100</v>
      </c>
      <c r="AA22" s="128">
        <f>Y22+Z22</f>
        <v>6254420</v>
      </c>
    </row>
    <row r="23" spans="1:27" s="40" customFormat="1" ht="18" customHeight="1">
      <c r="A23" s="159"/>
      <c r="B23" s="184"/>
      <c r="C23" s="184"/>
      <c r="D23" s="184"/>
      <c r="E23" s="184"/>
      <c r="F23" s="184"/>
      <c r="G23" s="108">
        <f t="shared" si="1"/>
        <v>426720</v>
      </c>
      <c r="H23" s="331" t="s">
        <v>159</v>
      </c>
      <c r="I23" s="227"/>
      <c r="J23" s="227">
        <v>35560</v>
      </c>
      <c r="K23" s="227"/>
      <c r="L23" s="227"/>
      <c r="M23" s="227"/>
      <c r="N23" s="22"/>
      <c r="O23" s="5" t="s">
        <v>132</v>
      </c>
      <c r="P23" s="5"/>
      <c r="Q23" s="227">
        <v>12</v>
      </c>
      <c r="R23" s="227"/>
      <c r="S23" s="227" t="s">
        <v>134</v>
      </c>
      <c r="T23" s="227"/>
      <c r="U23" s="5" t="s">
        <v>135</v>
      </c>
      <c r="V23" s="240">
        <f>J23*Q23</f>
        <v>426720</v>
      </c>
      <c r="W23" s="241"/>
      <c r="Y23" s="142">
        <v>1914440</v>
      </c>
      <c r="Z23" s="143">
        <v>35560</v>
      </c>
      <c r="AA23" s="128">
        <f>Y23+Z23</f>
        <v>1950000</v>
      </c>
    </row>
    <row r="24" spans="1:26" s="40" customFormat="1" ht="18" customHeight="1">
      <c r="A24" s="159"/>
      <c r="B24" s="184"/>
      <c r="C24" s="184"/>
      <c r="D24" s="184"/>
      <c r="E24" s="184"/>
      <c r="F24" s="184"/>
      <c r="G24" s="108">
        <f t="shared" si="1"/>
        <v>0</v>
      </c>
      <c r="H24" s="331" t="s">
        <v>157</v>
      </c>
      <c r="I24" s="227"/>
      <c r="J24" s="227">
        <v>0</v>
      </c>
      <c r="K24" s="227"/>
      <c r="L24" s="227"/>
      <c r="M24" s="227"/>
      <c r="N24" s="22"/>
      <c r="O24" s="5" t="s">
        <v>132</v>
      </c>
      <c r="P24" s="5"/>
      <c r="Q24" s="227">
        <v>12</v>
      </c>
      <c r="R24" s="227"/>
      <c r="S24" s="227" t="s">
        <v>134</v>
      </c>
      <c r="T24" s="227"/>
      <c r="U24" s="5" t="s">
        <v>135</v>
      </c>
      <c r="V24" s="240">
        <f>J24*Q24</f>
        <v>0</v>
      </c>
      <c r="W24" s="241"/>
      <c r="Y24" s="126"/>
      <c r="Z24" s="127"/>
    </row>
    <row r="25" spans="1:26" s="40" customFormat="1" ht="18" customHeight="1">
      <c r="A25" s="183"/>
      <c r="B25" s="184"/>
      <c r="C25" s="184"/>
      <c r="D25" s="184"/>
      <c r="E25" s="184"/>
      <c r="F25" s="184"/>
      <c r="G25" s="108">
        <f t="shared" si="1"/>
        <v>0</v>
      </c>
      <c r="H25" s="258" t="s">
        <v>156</v>
      </c>
      <c r="I25" s="227"/>
      <c r="J25" s="227">
        <v>0</v>
      </c>
      <c r="K25" s="227"/>
      <c r="L25" s="227"/>
      <c r="M25" s="227"/>
      <c r="N25" s="5"/>
      <c r="O25" s="5" t="s">
        <v>132</v>
      </c>
      <c r="P25" s="5"/>
      <c r="Q25" s="227">
        <v>12</v>
      </c>
      <c r="R25" s="227"/>
      <c r="S25" s="227" t="s">
        <v>134</v>
      </c>
      <c r="T25" s="227"/>
      <c r="U25" s="5" t="s">
        <v>135</v>
      </c>
      <c r="V25" s="240">
        <f>J25*Q25</f>
        <v>0</v>
      </c>
      <c r="W25" s="241"/>
      <c r="Y25" s="127"/>
      <c r="Z25" s="127"/>
    </row>
    <row r="26" spans="1:23" s="40" customFormat="1" ht="18" customHeight="1">
      <c r="A26" s="183"/>
      <c r="B26" s="184"/>
      <c r="C26" s="184"/>
      <c r="D26" s="184"/>
      <c r="E26" s="184"/>
      <c r="F26" s="184"/>
      <c r="G26" s="108">
        <f t="shared" si="1"/>
        <v>1563605</v>
      </c>
      <c r="H26" s="259" t="s">
        <v>184</v>
      </c>
      <c r="I26" s="260"/>
      <c r="J26" s="227">
        <f>AA22</f>
        <v>6254420</v>
      </c>
      <c r="K26" s="227"/>
      <c r="L26" s="227"/>
      <c r="M26" s="227"/>
      <c r="N26" s="5" t="s">
        <v>50</v>
      </c>
      <c r="O26" s="7" t="s">
        <v>150</v>
      </c>
      <c r="P26" s="5"/>
      <c r="Q26" s="227" t="s">
        <v>51</v>
      </c>
      <c r="R26" s="227"/>
      <c r="S26" s="227"/>
      <c r="T26" s="227"/>
      <c r="U26" s="5" t="s">
        <v>135</v>
      </c>
      <c r="V26" s="240">
        <f>J26*O26</f>
        <v>1563605</v>
      </c>
      <c r="W26" s="241"/>
    </row>
    <row r="27" spans="1:23" s="40" customFormat="1" ht="18" customHeight="1">
      <c r="A27" s="183"/>
      <c r="B27" s="184"/>
      <c r="C27" s="184"/>
      <c r="D27" s="184"/>
      <c r="E27" s="158"/>
      <c r="F27" s="158"/>
      <c r="G27" s="108">
        <f t="shared" si="1"/>
        <v>487500</v>
      </c>
      <c r="H27" s="259" t="s">
        <v>185</v>
      </c>
      <c r="I27" s="260"/>
      <c r="J27" s="227">
        <f>AA23</f>
        <v>1950000</v>
      </c>
      <c r="K27" s="227"/>
      <c r="L27" s="227"/>
      <c r="M27" s="227"/>
      <c r="N27" s="5" t="s">
        <v>50</v>
      </c>
      <c r="O27" s="7" t="s">
        <v>150</v>
      </c>
      <c r="P27" s="5"/>
      <c r="Q27" s="227" t="s">
        <v>51</v>
      </c>
      <c r="R27" s="227"/>
      <c r="S27" s="227"/>
      <c r="T27" s="227"/>
      <c r="U27" s="112" t="s">
        <v>135</v>
      </c>
      <c r="V27" s="243">
        <f>J27*O27</f>
        <v>487500</v>
      </c>
      <c r="W27" s="244"/>
    </row>
    <row r="28" spans="1:25" s="40" customFormat="1" ht="18.75" customHeight="1">
      <c r="A28" s="183"/>
      <c r="B28" s="184"/>
      <c r="C28" s="184"/>
      <c r="D28" s="184"/>
      <c r="E28" s="18">
        <v>113</v>
      </c>
      <c r="F28" s="18" t="s">
        <v>43</v>
      </c>
      <c r="G28" s="108">
        <f t="shared" si="1"/>
        <v>0</v>
      </c>
      <c r="H28" s="261" t="s">
        <v>182</v>
      </c>
      <c r="I28" s="214"/>
      <c r="J28" s="209"/>
      <c r="K28" s="209"/>
      <c r="L28" s="209"/>
      <c r="M28" s="209"/>
      <c r="N28" s="15"/>
      <c r="O28" s="15" t="s">
        <v>132</v>
      </c>
      <c r="P28" s="15"/>
      <c r="Q28" s="209">
        <v>12</v>
      </c>
      <c r="R28" s="209"/>
      <c r="S28" s="209" t="s">
        <v>134</v>
      </c>
      <c r="T28" s="209"/>
      <c r="U28" s="15" t="s">
        <v>135</v>
      </c>
      <c r="V28" s="250">
        <f>J28*Q28</f>
        <v>0</v>
      </c>
      <c r="W28" s="251"/>
      <c r="Y28" s="141">
        <f>G5+G22</f>
        <v>75053040</v>
      </c>
    </row>
    <row r="29" spans="1:27" s="40" customFormat="1" ht="18.75" customHeight="1">
      <c r="A29" s="183"/>
      <c r="B29" s="184"/>
      <c r="C29" s="184"/>
      <c r="D29" s="184"/>
      <c r="E29" s="157">
        <v>115</v>
      </c>
      <c r="F29" s="217" t="s">
        <v>44</v>
      </c>
      <c r="G29" s="130">
        <v>6254420</v>
      </c>
      <c r="H29" s="211" t="s">
        <v>160</v>
      </c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3"/>
      <c r="Y29" s="141">
        <f>G14+G23</f>
        <v>23400000</v>
      </c>
      <c r="Z29" s="140">
        <v>504540</v>
      </c>
      <c r="AA29" s="128">
        <f>Z29*12</f>
        <v>6054480</v>
      </c>
    </row>
    <row r="30" spans="1:27" s="40" customFormat="1" ht="19.5" customHeight="1">
      <c r="A30" s="183"/>
      <c r="B30" s="184"/>
      <c r="C30" s="184"/>
      <c r="D30" s="184"/>
      <c r="E30" s="306"/>
      <c r="F30" s="338"/>
      <c r="G30" s="130">
        <v>1950000</v>
      </c>
      <c r="H30" s="164" t="s">
        <v>161</v>
      </c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6"/>
      <c r="Y30" s="51"/>
      <c r="Z30" s="128">
        <v>162500</v>
      </c>
      <c r="AA30" s="128">
        <f>Z30*12</f>
        <v>1950000</v>
      </c>
    </row>
    <row r="31" spans="1:28" s="40" customFormat="1" ht="13.5" customHeight="1">
      <c r="A31" s="183"/>
      <c r="B31" s="184"/>
      <c r="C31" s="184"/>
      <c r="D31" s="160"/>
      <c r="E31" s="339">
        <v>116</v>
      </c>
      <c r="F31" s="277" t="s">
        <v>45</v>
      </c>
      <c r="G31" s="375">
        <v>7748354</v>
      </c>
      <c r="H31" s="211" t="s">
        <v>162</v>
      </c>
      <c r="I31" s="212"/>
      <c r="J31" s="212"/>
      <c r="K31" s="222">
        <f>Y28</f>
        <v>75053040</v>
      </c>
      <c r="L31" s="222"/>
      <c r="M31" s="222"/>
      <c r="N31" s="222"/>
      <c r="O31" s="222"/>
      <c r="P31" s="46" t="s">
        <v>11</v>
      </c>
      <c r="Q31" s="253">
        <v>4.5</v>
      </c>
      <c r="R31" s="253"/>
      <c r="S31" s="47" t="s">
        <v>12</v>
      </c>
      <c r="T31" s="46" t="s">
        <v>11</v>
      </c>
      <c r="U31" s="47"/>
      <c r="V31" s="48" t="s">
        <v>14</v>
      </c>
      <c r="W31" s="49">
        <v>3377387</v>
      </c>
      <c r="X31" s="49">
        <f>K31*0.045</f>
        <v>3377386.8</v>
      </c>
      <c r="Y31" s="40">
        <v>4253910</v>
      </c>
      <c r="AB31" s="49">
        <v>4232310</v>
      </c>
    </row>
    <row r="32" spans="1:28" s="40" customFormat="1" ht="13.5" customHeight="1">
      <c r="A32" s="183"/>
      <c r="B32" s="184"/>
      <c r="C32" s="184"/>
      <c r="D32" s="160"/>
      <c r="E32" s="340"/>
      <c r="F32" s="184"/>
      <c r="G32" s="376"/>
      <c r="H32" s="164" t="s">
        <v>163</v>
      </c>
      <c r="I32" s="165"/>
      <c r="J32" s="165"/>
      <c r="K32" s="227">
        <f>K31</f>
        <v>75053040</v>
      </c>
      <c r="L32" s="227"/>
      <c r="M32" s="227"/>
      <c r="N32" s="227"/>
      <c r="O32" s="227"/>
      <c r="P32" s="5" t="s">
        <v>11</v>
      </c>
      <c r="Q32" s="248">
        <v>3.495</v>
      </c>
      <c r="R32" s="249"/>
      <c r="S32" s="22" t="s">
        <v>12</v>
      </c>
      <c r="T32" s="5" t="s">
        <v>11</v>
      </c>
      <c r="U32" s="22"/>
      <c r="V32" s="7" t="s">
        <v>14</v>
      </c>
      <c r="W32" s="8">
        <v>2623104</v>
      </c>
      <c r="X32" s="8">
        <f>K32*Q32%</f>
        <v>2623103.748</v>
      </c>
      <c r="Y32" s="40">
        <v>3242420</v>
      </c>
      <c r="AB32" s="8">
        <v>3225960</v>
      </c>
    </row>
    <row r="33" spans="1:28" s="40" customFormat="1" ht="13.5" customHeight="1">
      <c r="A33" s="183"/>
      <c r="B33" s="184"/>
      <c r="C33" s="184"/>
      <c r="D33" s="160"/>
      <c r="E33" s="340"/>
      <c r="F33" s="184"/>
      <c r="G33" s="376"/>
      <c r="H33" s="164" t="s">
        <v>164</v>
      </c>
      <c r="I33" s="165"/>
      <c r="J33" s="165"/>
      <c r="K33" s="227">
        <f>W32</f>
        <v>2623104</v>
      </c>
      <c r="L33" s="227"/>
      <c r="M33" s="227"/>
      <c r="N33" s="227"/>
      <c r="O33" s="227"/>
      <c r="P33" s="5" t="s">
        <v>11</v>
      </c>
      <c r="Q33" s="246">
        <v>12.27</v>
      </c>
      <c r="R33" s="386"/>
      <c r="S33" s="22" t="s">
        <v>12</v>
      </c>
      <c r="T33" s="5" t="s">
        <v>11</v>
      </c>
      <c r="U33" s="22"/>
      <c r="V33" s="7" t="s">
        <v>14</v>
      </c>
      <c r="W33" s="8">
        <v>321855</v>
      </c>
      <c r="X33" s="8">
        <f>K33*Q33%</f>
        <v>321854.86079999997</v>
      </c>
      <c r="Y33" s="40">
        <v>373520</v>
      </c>
      <c r="AB33" s="8">
        <v>371630</v>
      </c>
    </row>
    <row r="34" spans="1:28" s="40" customFormat="1" ht="13.5" customHeight="1">
      <c r="A34" s="183"/>
      <c r="B34" s="184"/>
      <c r="C34" s="184"/>
      <c r="D34" s="160"/>
      <c r="E34" s="340"/>
      <c r="F34" s="184"/>
      <c r="G34" s="376"/>
      <c r="H34" s="164" t="s">
        <v>165</v>
      </c>
      <c r="I34" s="165"/>
      <c r="J34" s="165"/>
      <c r="K34" s="227">
        <f>K32</f>
        <v>75053040</v>
      </c>
      <c r="L34" s="227"/>
      <c r="M34" s="227"/>
      <c r="N34" s="227"/>
      <c r="O34" s="227"/>
      <c r="P34" s="5" t="s">
        <v>11</v>
      </c>
      <c r="Q34" s="245" t="s">
        <v>237</v>
      </c>
      <c r="R34" s="245"/>
      <c r="S34" s="22" t="s">
        <v>12</v>
      </c>
      <c r="T34" s="5" t="s">
        <v>11</v>
      </c>
      <c r="U34" s="22"/>
      <c r="V34" s="7" t="s">
        <v>14</v>
      </c>
      <c r="W34" s="8">
        <v>863110</v>
      </c>
      <c r="X34" s="8">
        <f>K34*0.0115</f>
        <v>863109.96</v>
      </c>
      <c r="Y34" s="40">
        <v>992580</v>
      </c>
      <c r="AB34" s="8">
        <v>987540</v>
      </c>
    </row>
    <row r="35" spans="1:28" s="40" customFormat="1" ht="13.5" customHeight="1">
      <c r="A35" s="183"/>
      <c r="B35" s="184"/>
      <c r="C35" s="184"/>
      <c r="D35" s="160"/>
      <c r="E35" s="340"/>
      <c r="F35" s="184"/>
      <c r="G35" s="376"/>
      <c r="H35" s="164" t="s">
        <v>166</v>
      </c>
      <c r="I35" s="165"/>
      <c r="J35" s="165"/>
      <c r="K35" s="227">
        <f>K34</f>
        <v>75053040</v>
      </c>
      <c r="L35" s="227"/>
      <c r="M35" s="227"/>
      <c r="N35" s="227"/>
      <c r="O35" s="227"/>
      <c r="P35" s="5" t="s">
        <v>11</v>
      </c>
      <c r="Q35" s="252" t="s">
        <v>196</v>
      </c>
      <c r="R35" s="227"/>
      <c r="S35" s="22" t="s">
        <v>12</v>
      </c>
      <c r="T35" s="5" t="s">
        <v>11</v>
      </c>
      <c r="U35" s="22"/>
      <c r="V35" s="7" t="s">
        <v>14</v>
      </c>
      <c r="W35" s="8">
        <v>562898</v>
      </c>
      <c r="X35" s="8">
        <f>K35*0.0075</f>
        <v>562897.7999999999</v>
      </c>
      <c r="Y35" s="40">
        <v>708980</v>
      </c>
      <c r="AB35" s="8">
        <v>705380</v>
      </c>
    </row>
    <row r="36" spans="1:24" s="40" customFormat="1" ht="13.5" customHeight="1">
      <c r="A36" s="183"/>
      <c r="B36" s="184"/>
      <c r="C36" s="184"/>
      <c r="D36" s="160"/>
      <c r="E36" s="340"/>
      <c r="F36" s="184"/>
      <c r="G36" s="375">
        <f>SUM(W36:W40)</f>
        <v>2415778</v>
      </c>
      <c r="H36" s="211" t="s">
        <v>167</v>
      </c>
      <c r="I36" s="212"/>
      <c r="J36" s="212"/>
      <c r="K36" s="222">
        <f>Y29</f>
        <v>23400000</v>
      </c>
      <c r="L36" s="222"/>
      <c r="M36" s="222"/>
      <c r="N36" s="222"/>
      <c r="O36" s="222"/>
      <c r="P36" s="46" t="s">
        <v>11</v>
      </c>
      <c r="Q36" s="253">
        <v>4.5</v>
      </c>
      <c r="R36" s="253"/>
      <c r="S36" s="47" t="s">
        <v>12</v>
      </c>
      <c r="T36" s="46" t="s">
        <v>11</v>
      </c>
      <c r="U36" s="47"/>
      <c r="V36" s="48" t="s">
        <v>14</v>
      </c>
      <c r="W36" s="49">
        <v>1053000</v>
      </c>
      <c r="X36" s="49">
        <f>K36*0.045</f>
        <v>1053000</v>
      </c>
    </row>
    <row r="37" spans="1:24" s="40" customFormat="1" ht="13.5" customHeight="1">
      <c r="A37" s="183"/>
      <c r="B37" s="184"/>
      <c r="C37" s="184"/>
      <c r="D37" s="160"/>
      <c r="E37" s="340"/>
      <c r="F37" s="184"/>
      <c r="G37" s="376"/>
      <c r="H37" s="164" t="s">
        <v>168</v>
      </c>
      <c r="I37" s="165"/>
      <c r="J37" s="165"/>
      <c r="K37" s="227">
        <f>K36</f>
        <v>23400000</v>
      </c>
      <c r="L37" s="227"/>
      <c r="M37" s="227"/>
      <c r="N37" s="227"/>
      <c r="O37" s="227"/>
      <c r="P37" s="5" t="s">
        <v>11</v>
      </c>
      <c r="Q37" s="248">
        <v>3.495</v>
      </c>
      <c r="R37" s="249"/>
      <c r="S37" s="22" t="s">
        <v>12</v>
      </c>
      <c r="T37" s="5" t="s">
        <v>11</v>
      </c>
      <c r="U37" s="22"/>
      <c r="V37" s="7" t="s">
        <v>14</v>
      </c>
      <c r="W37" s="8">
        <v>817830</v>
      </c>
      <c r="X37" s="8">
        <f>K37*Q37%</f>
        <v>817830</v>
      </c>
    </row>
    <row r="38" spans="1:24" s="40" customFormat="1" ht="13.5" customHeight="1">
      <c r="A38" s="183"/>
      <c r="B38" s="184"/>
      <c r="C38" s="184"/>
      <c r="D38" s="160"/>
      <c r="E38" s="340"/>
      <c r="F38" s="184"/>
      <c r="G38" s="376"/>
      <c r="H38" s="164" t="s">
        <v>169</v>
      </c>
      <c r="I38" s="165"/>
      <c r="J38" s="165"/>
      <c r="K38" s="227">
        <f>W37</f>
        <v>817830</v>
      </c>
      <c r="L38" s="227"/>
      <c r="M38" s="227"/>
      <c r="N38" s="227"/>
      <c r="O38" s="227"/>
      <c r="P38" s="5" t="s">
        <v>11</v>
      </c>
      <c r="Q38" s="246">
        <v>12.27</v>
      </c>
      <c r="R38" s="386"/>
      <c r="S38" s="22" t="s">
        <v>12</v>
      </c>
      <c r="T38" s="5" t="s">
        <v>11</v>
      </c>
      <c r="U38" s="22"/>
      <c r="V38" s="7" t="s">
        <v>14</v>
      </c>
      <c r="W38" s="8">
        <v>100348</v>
      </c>
      <c r="X38" s="8">
        <f>K38*Q38%</f>
        <v>100347.741</v>
      </c>
    </row>
    <row r="39" spans="1:24" s="40" customFormat="1" ht="13.5" customHeight="1">
      <c r="A39" s="183"/>
      <c r="B39" s="184"/>
      <c r="C39" s="184"/>
      <c r="D39" s="160"/>
      <c r="E39" s="340"/>
      <c r="F39" s="184"/>
      <c r="G39" s="376"/>
      <c r="H39" s="164" t="s">
        <v>170</v>
      </c>
      <c r="I39" s="165"/>
      <c r="J39" s="165"/>
      <c r="K39" s="227">
        <f>K37</f>
        <v>23400000</v>
      </c>
      <c r="L39" s="227"/>
      <c r="M39" s="227"/>
      <c r="N39" s="227"/>
      <c r="O39" s="227"/>
      <c r="P39" s="5" t="s">
        <v>11</v>
      </c>
      <c r="Q39" s="245" t="s">
        <v>237</v>
      </c>
      <c r="R39" s="237"/>
      <c r="S39" s="22" t="s">
        <v>12</v>
      </c>
      <c r="T39" s="5" t="s">
        <v>11</v>
      </c>
      <c r="U39" s="22"/>
      <c r="V39" s="7" t="s">
        <v>14</v>
      </c>
      <c r="W39" s="8">
        <v>269100</v>
      </c>
      <c r="X39" s="8">
        <f>K39*0.0115</f>
        <v>269100</v>
      </c>
    </row>
    <row r="40" spans="1:24" s="40" customFormat="1" ht="13.5" customHeight="1">
      <c r="A40" s="183"/>
      <c r="B40" s="184"/>
      <c r="C40" s="184"/>
      <c r="D40" s="160"/>
      <c r="E40" s="341"/>
      <c r="F40" s="306"/>
      <c r="G40" s="376"/>
      <c r="H40" s="164" t="s">
        <v>171</v>
      </c>
      <c r="I40" s="165"/>
      <c r="J40" s="165"/>
      <c r="K40" s="227">
        <f>K39</f>
        <v>23400000</v>
      </c>
      <c r="L40" s="227"/>
      <c r="M40" s="227"/>
      <c r="N40" s="227"/>
      <c r="O40" s="227"/>
      <c r="P40" s="5" t="s">
        <v>11</v>
      </c>
      <c r="Q40" s="252" t="s">
        <v>194</v>
      </c>
      <c r="R40" s="227"/>
      <c r="S40" s="22" t="s">
        <v>12</v>
      </c>
      <c r="T40" s="5" t="s">
        <v>11</v>
      </c>
      <c r="U40" s="22"/>
      <c r="V40" s="7" t="s">
        <v>14</v>
      </c>
      <c r="W40" s="8">
        <v>175500</v>
      </c>
      <c r="X40" s="8">
        <f>K40*0.0075</f>
        <v>175500</v>
      </c>
    </row>
    <row r="41" spans="1:23" s="51" customFormat="1" ht="18.75" customHeight="1">
      <c r="A41" s="183"/>
      <c r="B41" s="184"/>
      <c r="C41" s="158"/>
      <c r="D41" s="158"/>
      <c r="E41" s="160" t="s">
        <v>52</v>
      </c>
      <c r="F41" s="268"/>
      <c r="G41" s="45">
        <f>SUM(G5:G40)</f>
        <v>118872697</v>
      </c>
      <c r="H41" s="269"/>
      <c r="I41" s="270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10"/>
      <c r="W41" s="111"/>
    </row>
    <row r="42" spans="1:23" s="51" customFormat="1" ht="13.5" customHeight="1">
      <c r="A42" s="183"/>
      <c r="B42" s="184"/>
      <c r="C42" s="157">
        <v>12</v>
      </c>
      <c r="D42" s="157" t="s">
        <v>53</v>
      </c>
      <c r="E42" s="217">
        <v>121</v>
      </c>
      <c r="F42" s="201" t="s">
        <v>54</v>
      </c>
      <c r="G42" s="383">
        <f>SUM(V42:W44)</f>
        <v>0</v>
      </c>
      <c r="H42" s="271" t="s">
        <v>55</v>
      </c>
      <c r="I42" s="271"/>
      <c r="J42" s="271"/>
      <c r="K42" s="267" t="s">
        <v>15</v>
      </c>
      <c r="L42" s="267"/>
      <c r="M42" s="267">
        <v>0</v>
      </c>
      <c r="N42" s="267"/>
      <c r="O42" s="267"/>
      <c r="P42" s="267"/>
      <c r="Q42" s="54" t="s">
        <v>11</v>
      </c>
      <c r="R42" s="55">
        <v>12</v>
      </c>
      <c r="S42" s="267" t="s">
        <v>42</v>
      </c>
      <c r="T42" s="267"/>
      <c r="U42" s="56" t="s">
        <v>14</v>
      </c>
      <c r="V42" s="285">
        <f aca="true" t="shared" si="2" ref="V42:V47">M42*R42</f>
        <v>0</v>
      </c>
      <c r="W42" s="286"/>
    </row>
    <row r="43" spans="1:23" s="51" customFormat="1" ht="13.5" customHeight="1">
      <c r="A43" s="183"/>
      <c r="B43" s="184"/>
      <c r="C43" s="184"/>
      <c r="D43" s="184"/>
      <c r="E43" s="160"/>
      <c r="F43" s="202"/>
      <c r="G43" s="384"/>
      <c r="H43" s="165" t="s">
        <v>56</v>
      </c>
      <c r="I43" s="165"/>
      <c r="J43" s="165"/>
      <c r="K43" s="227" t="s">
        <v>15</v>
      </c>
      <c r="L43" s="227"/>
      <c r="M43" s="227">
        <v>0</v>
      </c>
      <c r="N43" s="227"/>
      <c r="O43" s="227"/>
      <c r="P43" s="227"/>
      <c r="Q43" s="5" t="s">
        <v>11</v>
      </c>
      <c r="R43" s="41">
        <v>12</v>
      </c>
      <c r="S43" s="227" t="s">
        <v>42</v>
      </c>
      <c r="T43" s="227"/>
      <c r="U43" s="7" t="s">
        <v>14</v>
      </c>
      <c r="V43" s="240">
        <f t="shared" si="2"/>
        <v>0</v>
      </c>
      <c r="W43" s="241"/>
    </row>
    <row r="44" spans="1:23" s="51" customFormat="1" ht="13.5" customHeight="1">
      <c r="A44" s="183"/>
      <c r="B44" s="184"/>
      <c r="C44" s="184"/>
      <c r="D44" s="184"/>
      <c r="E44" s="161"/>
      <c r="F44" s="162"/>
      <c r="G44" s="385"/>
      <c r="H44" s="242" t="s">
        <v>122</v>
      </c>
      <c r="I44" s="242"/>
      <c r="J44" s="242"/>
      <c r="K44" s="238" t="s">
        <v>15</v>
      </c>
      <c r="L44" s="238"/>
      <c r="M44" s="238">
        <v>0</v>
      </c>
      <c r="N44" s="238"/>
      <c r="O44" s="238"/>
      <c r="P44" s="238"/>
      <c r="Q44" s="57" t="s">
        <v>11</v>
      </c>
      <c r="R44" s="58">
        <v>12</v>
      </c>
      <c r="S44" s="238" t="s">
        <v>42</v>
      </c>
      <c r="T44" s="238"/>
      <c r="U44" s="59" t="s">
        <v>14</v>
      </c>
      <c r="V44" s="283">
        <f t="shared" si="2"/>
        <v>0</v>
      </c>
      <c r="W44" s="284"/>
    </row>
    <row r="45" spans="1:23" s="51" customFormat="1" ht="18.75" customHeight="1">
      <c r="A45" s="183"/>
      <c r="B45" s="184"/>
      <c r="C45" s="184"/>
      <c r="D45" s="184"/>
      <c r="E45" s="60">
        <v>122</v>
      </c>
      <c r="F45" s="61" t="s">
        <v>57</v>
      </c>
      <c r="G45" s="120">
        <f>V45</f>
        <v>0</v>
      </c>
      <c r="H45" s="242" t="s">
        <v>192</v>
      </c>
      <c r="I45" s="242"/>
      <c r="J45" s="242"/>
      <c r="K45" s="238" t="s">
        <v>15</v>
      </c>
      <c r="L45" s="238"/>
      <c r="M45" s="238">
        <v>0</v>
      </c>
      <c r="N45" s="238"/>
      <c r="O45" s="238"/>
      <c r="P45" s="238"/>
      <c r="Q45" s="57" t="s">
        <v>11</v>
      </c>
      <c r="R45" s="58">
        <v>12</v>
      </c>
      <c r="S45" s="238" t="s">
        <v>42</v>
      </c>
      <c r="T45" s="238"/>
      <c r="U45" s="59" t="s">
        <v>14</v>
      </c>
      <c r="V45" s="283">
        <f t="shared" si="2"/>
        <v>0</v>
      </c>
      <c r="W45" s="284"/>
    </row>
    <row r="46" spans="1:23" s="51" customFormat="1" ht="13.5" customHeight="1">
      <c r="A46" s="183"/>
      <c r="B46" s="184"/>
      <c r="C46" s="184"/>
      <c r="D46" s="184"/>
      <c r="E46" s="279">
        <v>123</v>
      </c>
      <c r="F46" s="201" t="s">
        <v>58</v>
      </c>
      <c r="G46" s="381">
        <f>V46+V47</f>
        <v>0</v>
      </c>
      <c r="H46" s="165" t="s">
        <v>59</v>
      </c>
      <c r="I46" s="165"/>
      <c r="J46" s="165"/>
      <c r="K46" s="227" t="s">
        <v>123</v>
      </c>
      <c r="L46" s="227"/>
      <c r="M46" s="227">
        <v>0</v>
      </c>
      <c r="N46" s="227"/>
      <c r="O46" s="227"/>
      <c r="P46" s="227"/>
      <c r="Q46" s="5" t="s">
        <v>11</v>
      </c>
      <c r="R46" s="41">
        <v>4</v>
      </c>
      <c r="S46" s="227" t="s">
        <v>60</v>
      </c>
      <c r="T46" s="227"/>
      <c r="U46" s="7" t="s">
        <v>14</v>
      </c>
      <c r="V46" s="240">
        <f t="shared" si="2"/>
        <v>0</v>
      </c>
      <c r="W46" s="241"/>
    </row>
    <row r="47" spans="1:23" s="51" customFormat="1" ht="13.5" customHeight="1">
      <c r="A47" s="183"/>
      <c r="B47" s="184"/>
      <c r="C47" s="184"/>
      <c r="D47" s="184"/>
      <c r="E47" s="280"/>
      <c r="F47" s="162"/>
      <c r="G47" s="382"/>
      <c r="H47" s="165" t="s">
        <v>61</v>
      </c>
      <c r="I47" s="165"/>
      <c r="J47" s="165"/>
      <c r="K47" s="227" t="s">
        <v>123</v>
      </c>
      <c r="L47" s="227"/>
      <c r="M47" s="227">
        <v>0</v>
      </c>
      <c r="N47" s="227"/>
      <c r="O47" s="227"/>
      <c r="P47" s="227"/>
      <c r="Q47" s="10" t="s">
        <v>11</v>
      </c>
      <c r="R47" s="63">
        <v>4</v>
      </c>
      <c r="S47" s="168" t="s">
        <v>60</v>
      </c>
      <c r="T47" s="168"/>
      <c r="U47" s="11" t="s">
        <v>14</v>
      </c>
      <c r="V47" s="243">
        <f t="shared" si="2"/>
        <v>0</v>
      </c>
      <c r="W47" s="244"/>
    </row>
    <row r="48" spans="1:23" s="51" customFormat="1" ht="18.75" customHeight="1">
      <c r="A48" s="183"/>
      <c r="B48" s="184"/>
      <c r="C48" s="158"/>
      <c r="D48" s="158"/>
      <c r="E48" s="307" t="s">
        <v>52</v>
      </c>
      <c r="F48" s="308"/>
      <c r="G48" s="42">
        <f>SUM(G42:G47)</f>
        <v>0</v>
      </c>
      <c r="H48" s="322"/>
      <c r="I48" s="222"/>
      <c r="J48" s="222"/>
      <c r="K48" s="222"/>
      <c r="L48" s="212"/>
      <c r="M48" s="212"/>
      <c r="N48" s="212"/>
      <c r="O48" s="212"/>
      <c r="P48" s="212"/>
      <c r="Q48" s="5"/>
      <c r="R48" s="5"/>
      <c r="S48" s="5"/>
      <c r="T48" s="5"/>
      <c r="U48" s="5"/>
      <c r="V48" s="64"/>
      <c r="W48" s="8"/>
    </row>
    <row r="49" spans="1:23" s="51" customFormat="1" ht="18.75" customHeight="1">
      <c r="A49" s="183"/>
      <c r="B49" s="184"/>
      <c r="C49" s="157">
        <v>13</v>
      </c>
      <c r="D49" s="157" t="s">
        <v>62</v>
      </c>
      <c r="E49" s="18">
        <v>131</v>
      </c>
      <c r="F49" s="18" t="s">
        <v>63</v>
      </c>
      <c r="G49" s="43">
        <f>V49</f>
        <v>0</v>
      </c>
      <c r="H49" s="261" t="s">
        <v>64</v>
      </c>
      <c r="I49" s="214"/>
      <c r="J49" s="214"/>
      <c r="K49" s="209" t="s">
        <v>15</v>
      </c>
      <c r="L49" s="209"/>
      <c r="M49" s="209">
        <v>0</v>
      </c>
      <c r="N49" s="209"/>
      <c r="O49" s="209"/>
      <c r="P49" s="209"/>
      <c r="Q49" s="15" t="s">
        <v>11</v>
      </c>
      <c r="R49" s="44">
        <v>12</v>
      </c>
      <c r="S49" s="209" t="s">
        <v>42</v>
      </c>
      <c r="T49" s="209"/>
      <c r="U49" s="16" t="s">
        <v>14</v>
      </c>
      <c r="V49" s="250">
        <f>M49*R49</f>
        <v>0</v>
      </c>
      <c r="W49" s="251"/>
    </row>
    <row r="50" spans="1:23" s="51" customFormat="1" ht="19.5" customHeight="1">
      <c r="A50" s="183"/>
      <c r="B50" s="184"/>
      <c r="C50" s="184"/>
      <c r="D50" s="184"/>
      <c r="E50" s="18">
        <v>132</v>
      </c>
      <c r="F50" s="18" t="s">
        <v>65</v>
      </c>
      <c r="G50" s="42">
        <f>V50</f>
        <v>0</v>
      </c>
      <c r="H50" s="239" t="s">
        <v>136</v>
      </c>
      <c r="I50" s="165"/>
      <c r="J50" s="165"/>
      <c r="K50" s="227" t="s">
        <v>15</v>
      </c>
      <c r="L50" s="227"/>
      <c r="M50" s="227">
        <v>0</v>
      </c>
      <c r="N50" s="227"/>
      <c r="O50" s="227"/>
      <c r="P50" s="227"/>
      <c r="Q50" s="5" t="s">
        <v>11</v>
      </c>
      <c r="R50" s="41">
        <v>12</v>
      </c>
      <c r="S50" s="227" t="s">
        <v>42</v>
      </c>
      <c r="T50" s="227"/>
      <c r="U50" s="7" t="s">
        <v>14</v>
      </c>
      <c r="V50" s="240">
        <f>M50*R50</f>
        <v>0</v>
      </c>
      <c r="W50" s="241"/>
    </row>
    <row r="51" spans="1:23" s="51" customFormat="1" ht="18.75" customHeight="1">
      <c r="A51" s="183"/>
      <c r="B51" s="184"/>
      <c r="C51" s="184"/>
      <c r="D51" s="184"/>
      <c r="E51" s="157">
        <v>133</v>
      </c>
      <c r="F51" s="157" t="s">
        <v>174</v>
      </c>
      <c r="G51" s="373">
        <f>SUM(V51:W52)</f>
        <v>720000</v>
      </c>
      <c r="H51" s="211" t="s">
        <v>66</v>
      </c>
      <c r="I51" s="212"/>
      <c r="J51" s="212"/>
      <c r="K51" s="222" t="s">
        <v>15</v>
      </c>
      <c r="L51" s="222"/>
      <c r="M51" s="222">
        <v>0</v>
      </c>
      <c r="N51" s="222"/>
      <c r="O51" s="222"/>
      <c r="P51" s="222"/>
      <c r="Q51" s="46" t="s">
        <v>11</v>
      </c>
      <c r="R51" s="74">
        <v>12</v>
      </c>
      <c r="S51" s="222" t="s">
        <v>42</v>
      </c>
      <c r="T51" s="222"/>
      <c r="U51" s="48" t="s">
        <v>14</v>
      </c>
      <c r="V51" s="289">
        <f>M51*R51</f>
        <v>0</v>
      </c>
      <c r="W51" s="290"/>
    </row>
    <row r="52" spans="1:23" s="51" customFormat="1" ht="18.75" customHeight="1">
      <c r="A52" s="183"/>
      <c r="B52" s="184"/>
      <c r="C52" s="184"/>
      <c r="D52" s="184"/>
      <c r="E52" s="158"/>
      <c r="F52" s="158"/>
      <c r="G52" s="374"/>
      <c r="H52" s="239" t="s">
        <v>67</v>
      </c>
      <c r="I52" s="165"/>
      <c r="J52" s="165"/>
      <c r="K52" s="227" t="s">
        <v>15</v>
      </c>
      <c r="L52" s="227"/>
      <c r="M52" s="227">
        <v>60000</v>
      </c>
      <c r="N52" s="227"/>
      <c r="O52" s="227"/>
      <c r="P52" s="227"/>
      <c r="Q52" s="5" t="s">
        <v>11</v>
      </c>
      <c r="R52" s="41">
        <v>12</v>
      </c>
      <c r="S52" s="227" t="s">
        <v>42</v>
      </c>
      <c r="T52" s="227"/>
      <c r="U52" s="7" t="s">
        <v>14</v>
      </c>
      <c r="V52" s="240">
        <f>M52*R52</f>
        <v>720000</v>
      </c>
      <c r="W52" s="241"/>
    </row>
    <row r="53" spans="1:23" s="51" customFormat="1" ht="18.75" customHeight="1">
      <c r="A53" s="183"/>
      <c r="B53" s="184"/>
      <c r="C53" s="184"/>
      <c r="D53" s="184"/>
      <c r="E53" s="125">
        <v>135</v>
      </c>
      <c r="F53" s="18" t="s">
        <v>68</v>
      </c>
      <c r="G53" s="43">
        <f>V53</f>
        <v>2400000</v>
      </c>
      <c r="H53" s="261" t="s">
        <v>69</v>
      </c>
      <c r="I53" s="214"/>
      <c r="J53" s="214"/>
      <c r="K53" s="209" t="s">
        <v>15</v>
      </c>
      <c r="L53" s="209"/>
      <c r="M53" s="209">
        <v>200000</v>
      </c>
      <c r="N53" s="209"/>
      <c r="O53" s="209"/>
      <c r="P53" s="209"/>
      <c r="Q53" s="15" t="s">
        <v>11</v>
      </c>
      <c r="R53" s="44">
        <v>12</v>
      </c>
      <c r="S53" s="209" t="s">
        <v>42</v>
      </c>
      <c r="T53" s="209"/>
      <c r="U53" s="16" t="s">
        <v>14</v>
      </c>
      <c r="V53" s="250">
        <f>M53*R53</f>
        <v>2400000</v>
      </c>
      <c r="W53" s="251"/>
    </row>
    <row r="54" spans="1:23" s="51" customFormat="1" ht="13.5" customHeight="1">
      <c r="A54" s="183"/>
      <c r="B54" s="184"/>
      <c r="C54" s="184"/>
      <c r="D54" s="160"/>
      <c r="E54" s="163">
        <v>136</v>
      </c>
      <c r="F54" s="268" t="s">
        <v>70</v>
      </c>
      <c r="G54" s="379">
        <f>SUM(W54:W59)</f>
        <v>960000</v>
      </c>
      <c r="H54" s="211" t="s">
        <v>46</v>
      </c>
      <c r="I54" s="212"/>
      <c r="J54" s="46"/>
      <c r="K54" s="222">
        <v>25000</v>
      </c>
      <c r="L54" s="222"/>
      <c r="M54" s="222"/>
      <c r="N54" s="222"/>
      <c r="O54" s="46" t="s">
        <v>11</v>
      </c>
      <c r="P54" s="50">
        <v>4</v>
      </c>
      <c r="Q54" s="46" t="s">
        <v>13</v>
      </c>
      <c r="R54" s="46" t="s">
        <v>11</v>
      </c>
      <c r="S54" s="46">
        <v>4</v>
      </c>
      <c r="T54" s="46" t="s">
        <v>47</v>
      </c>
      <c r="U54" s="46"/>
      <c r="V54" s="48" t="s">
        <v>14</v>
      </c>
      <c r="W54" s="49">
        <f>K54*P54*S54</f>
        <v>400000</v>
      </c>
    </row>
    <row r="55" spans="1:23" s="51" customFormat="1" ht="13.5" customHeight="1">
      <c r="A55" s="183"/>
      <c r="B55" s="184"/>
      <c r="C55" s="184"/>
      <c r="D55" s="160"/>
      <c r="E55" s="163"/>
      <c r="F55" s="347"/>
      <c r="G55" s="380"/>
      <c r="H55" s="164" t="s">
        <v>48</v>
      </c>
      <c r="I55" s="165"/>
      <c r="J55" s="5" t="s">
        <v>15</v>
      </c>
      <c r="K55" s="227">
        <v>0</v>
      </c>
      <c r="L55" s="227"/>
      <c r="M55" s="227"/>
      <c r="N55" s="227"/>
      <c r="O55" s="5" t="s">
        <v>11</v>
      </c>
      <c r="P55" s="52">
        <v>12</v>
      </c>
      <c r="Q55" s="5" t="s">
        <v>15</v>
      </c>
      <c r="R55" s="5"/>
      <c r="S55" s="5"/>
      <c r="T55" s="5"/>
      <c r="U55" s="5"/>
      <c r="V55" s="7" t="s">
        <v>14</v>
      </c>
      <c r="W55" s="8">
        <f>K55*P55</f>
        <v>0</v>
      </c>
    </row>
    <row r="56" spans="1:23" s="51" customFormat="1" ht="13.5" customHeight="1">
      <c r="A56" s="183"/>
      <c r="B56" s="184"/>
      <c r="C56" s="184"/>
      <c r="D56" s="160"/>
      <c r="E56" s="163"/>
      <c r="F56" s="347"/>
      <c r="G56" s="380"/>
      <c r="H56" s="164" t="s">
        <v>49</v>
      </c>
      <c r="I56" s="165"/>
      <c r="J56" s="5"/>
      <c r="K56" s="227">
        <v>50000</v>
      </c>
      <c r="L56" s="227"/>
      <c r="M56" s="227"/>
      <c r="N56" s="227"/>
      <c r="O56" s="5" t="s">
        <v>11</v>
      </c>
      <c r="P56" s="52">
        <v>4</v>
      </c>
      <c r="Q56" s="5" t="s">
        <v>13</v>
      </c>
      <c r="R56" s="5"/>
      <c r="S56" s="5"/>
      <c r="T56" s="5"/>
      <c r="U56" s="5"/>
      <c r="V56" s="7" t="s">
        <v>14</v>
      </c>
      <c r="W56" s="8">
        <f>K56*P56</f>
        <v>200000</v>
      </c>
    </row>
    <row r="57" spans="1:23" s="51" customFormat="1" ht="13.5" customHeight="1">
      <c r="A57" s="183"/>
      <c r="B57" s="184"/>
      <c r="C57" s="184"/>
      <c r="D57" s="160"/>
      <c r="E57" s="163"/>
      <c r="F57" s="347"/>
      <c r="G57" s="380"/>
      <c r="H57" s="164" t="s">
        <v>137</v>
      </c>
      <c r="I57" s="165"/>
      <c r="J57" s="5" t="s">
        <v>84</v>
      </c>
      <c r="K57" s="227">
        <v>30000</v>
      </c>
      <c r="L57" s="227"/>
      <c r="M57" s="227"/>
      <c r="N57" s="227"/>
      <c r="O57" s="5" t="s">
        <v>132</v>
      </c>
      <c r="P57" s="52">
        <v>4</v>
      </c>
      <c r="Q57" s="5" t="s">
        <v>13</v>
      </c>
      <c r="R57" s="22"/>
      <c r="S57" s="22"/>
      <c r="T57" s="22"/>
      <c r="U57" s="7"/>
      <c r="V57" s="7" t="s">
        <v>14</v>
      </c>
      <c r="W57" s="8">
        <f>K57*P57</f>
        <v>120000</v>
      </c>
    </row>
    <row r="58" spans="1:23" s="51" customFormat="1" ht="13.5" customHeight="1">
      <c r="A58" s="183"/>
      <c r="B58" s="184"/>
      <c r="C58" s="184"/>
      <c r="D58" s="160"/>
      <c r="E58" s="163"/>
      <c r="F58" s="347"/>
      <c r="G58" s="380"/>
      <c r="H58" s="346" t="s">
        <v>128</v>
      </c>
      <c r="I58" s="260"/>
      <c r="J58" s="5" t="s">
        <v>84</v>
      </c>
      <c r="K58" s="227">
        <v>10000</v>
      </c>
      <c r="L58" s="227"/>
      <c r="M58" s="227"/>
      <c r="N58" s="227"/>
      <c r="O58" s="5" t="s">
        <v>11</v>
      </c>
      <c r="P58" s="52">
        <v>4</v>
      </c>
      <c r="Q58" s="5" t="s">
        <v>13</v>
      </c>
      <c r="R58" s="5"/>
      <c r="S58" s="5"/>
      <c r="T58" s="5"/>
      <c r="U58" s="5"/>
      <c r="V58" s="7" t="s">
        <v>14</v>
      </c>
      <c r="W58" s="8">
        <f>K58*P58</f>
        <v>40000</v>
      </c>
    </row>
    <row r="59" spans="1:23" s="51" customFormat="1" ht="13.5" customHeight="1">
      <c r="A59" s="183"/>
      <c r="B59" s="184"/>
      <c r="C59" s="184"/>
      <c r="D59" s="160"/>
      <c r="E59" s="163"/>
      <c r="F59" s="347"/>
      <c r="G59" s="378"/>
      <c r="H59" s="287" t="s">
        <v>172</v>
      </c>
      <c r="I59" s="288"/>
      <c r="J59" s="10" t="s">
        <v>15</v>
      </c>
      <c r="K59" s="168">
        <v>50000</v>
      </c>
      <c r="L59" s="168"/>
      <c r="M59" s="168"/>
      <c r="N59" s="168"/>
      <c r="O59" s="10" t="s">
        <v>11</v>
      </c>
      <c r="P59" s="53">
        <v>4</v>
      </c>
      <c r="Q59" s="10" t="s">
        <v>13</v>
      </c>
      <c r="R59" s="10"/>
      <c r="S59" s="10"/>
      <c r="T59" s="10"/>
      <c r="U59" s="10"/>
      <c r="V59" s="11" t="s">
        <v>14</v>
      </c>
      <c r="W59" s="12">
        <f>K59*P59</f>
        <v>200000</v>
      </c>
    </row>
    <row r="60" spans="1:23" s="40" customFormat="1" ht="18.75" customHeight="1">
      <c r="A60" s="183"/>
      <c r="B60" s="184"/>
      <c r="C60" s="158"/>
      <c r="D60" s="158"/>
      <c r="E60" s="161" t="s">
        <v>52</v>
      </c>
      <c r="F60" s="282"/>
      <c r="G60" s="42">
        <f>SUM(G49:G58)</f>
        <v>4080000</v>
      </c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3"/>
    </row>
    <row r="61" spans="1:23" s="40" customFormat="1" ht="18.75" customHeight="1" thickBot="1">
      <c r="A61" s="310"/>
      <c r="B61" s="312"/>
      <c r="C61" s="291" t="s">
        <v>17</v>
      </c>
      <c r="D61" s="292"/>
      <c r="E61" s="292"/>
      <c r="F61" s="293"/>
      <c r="G61" s="65">
        <f>G60+G48+G41</f>
        <v>122952697</v>
      </c>
      <c r="H61" s="294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6"/>
    </row>
    <row r="62" spans="1:23" s="40" customFormat="1" ht="21" customHeight="1">
      <c r="A62" s="303" t="s">
        <v>71</v>
      </c>
      <c r="B62" s="305" t="s">
        <v>72</v>
      </c>
      <c r="C62" s="305">
        <v>21</v>
      </c>
      <c r="D62" s="305" t="s">
        <v>73</v>
      </c>
      <c r="E62" s="66">
        <v>211</v>
      </c>
      <c r="F62" s="66" t="s">
        <v>74</v>
      </c>
      <c r="G62" s="67">
        <v>4000000</v>
      </c>
      <c r="H62" s="297" t="s">
        <v>224</v>
      </c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9"/>
    </row>
    <row r="63" spans="1:23" s="40" customFormat="1" ht="21" customHeight="1">
      <c r="A63" s="159"/>
      <c r="B63" s="184"/>
      <c r="C63" s="184"/>
      <c r="D63" s="184"/>
      <c r="E63" s="68">
        <v>212</v>
      </c>
      <c r="F63" s="68" t="s">
        <v>75</v>
      </c>
      <c r="G63" s="69">
        <v>4400000</v>
      </c>
      <c r="H63" s="165" t="s">
        <v>223</v>
      </c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6"/>
    </row>
    <row r="64" spans="1:23" s="40" customFormat="1" ht="21" customHeight="1">
      <c r="A64" s="159"/>
      <c r="B64" s="184"/>
      <c r="C64" s="184"/>
      <c r="D64" s="184"/>
      <c r="E64" s="277">
        <v>213</v>
      </c>
      <c r="F64" s="277" t="s">
        <v>76</v>
      </c>
      <c r="G64" s="377">
        <f>W64+W65</f>
        <v>0</v>
      </c>
      <c r="H64" s="261"/>
      <c r="I64" s="214"/>
      <c r="J64" s="214"/>
      <c r="K64" s="214"/>
      <c r="L64" s="214"/>
      <c r="M64" s="44"/>
      <c r="N64" s="209"/>
      <c r="O64" s="209"/>
      <c r="P64" s="209"/>
      <c r="Q64" s="209"/>
      <c r="R64" s="15"/>
      <c r="S64" s="44"/>
      <c r="T64" s="209"/>
      <c r="U64" s="209"/>
      <c r="V64" s="16" t="s">
        <v>14</v>
      </c>
      <c r="W64" s="17"/>
    </row>
    <row r="65" spans="1:23" s="40" customFormat="1" ht="21" customHeight="1">
      <c r="A65" s="159"/>
      <c r="B65" s="184"/>
      <c r="C65" s="158"/>
      <c r="D65" s="158"/>
      <c r="E65" s="158"/>
      <c r="F65" s="158"/>
      <c r="G65" s="378"/>
      <c r="H65" s="261" t="s">
        <v>149</v>
      </c>
      <c r="I65" s="214"/>
      <c r="J65" s="214"/>
      <c r="K65" s="214"/>
      <c r="L65" s="214"/>
      <c r="M65" s="44" t="s">
        <v>15</v>
      </c>
      <c r="N65" s="209">
        <v>0</v>
      </c>
      <c r="O65" s="209"/>
      <c r="P65" s="209"/>
      <c r="Q65" s="209"/>
      <c r="R65" s="15" t="s">
        <v>11</v>
      </c>
      <c r="S65" s="44">
        <v>12</v>
      </c>
      <c r="T65" s="209" t="s">
        <v>42</v>
      </c>
      <c r="U65" s="209"/>
      <c r="V65" s="16" t="s">
        <v>14</v>
      </c>
      <c r="W65" s="17">
        <f>N65*S65</f>
        <v>0</v>
      </c>
    </row>
    <row r="66" spans="1:23" s="40" customFormat="1" ht="21" customHeight="1">
      <c r="A66" s="304"/>
      <c r="B66" s="306"/>
      <c r="C66" s="300" t="s">
        <v>17</v>
      </c>
      <c r="D66" s="301"/>
      <c r="E66" s="301"/>
      <c r="F66" s="302"/>
      <c r="G66" s="69">
        <f>G62+G63+G64</f>
        <v>8400000</v>
      </c>
      <c r="H66" s="167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228"/>
    </row>
    <row r="67" spans="1:23" s="40" customFormat="1" ht="21" customHeight="1">
      <c r="A67" s="159" t="s">
        <v>77</v>
      </c>
      <c r="B67" s="184" t="s">
        <v>78</v>
      </c>
      <c r="C67" s="184">
        <v>31</v>
      </c>
      <c r="D67" s="184" t="s">
        <v>62</v>
      </c>
      <c r="E67" s="277">
        <v>311</v>
      </c>
      <c r="F67" s="277" t="s">
        <v>79</v>
      </c>
      <c r="G67" s="375">
        <f>SUM(W67:W69)</f>
        <v>5520000</v>
      </c>
      <c r="H67" s="315" t="s">
        <v>80</v>
      </c>
      <c r="I67" s="212"/>
      <c r="J67" s="212"/>
      <c r="K67" s="212"/>
      <c r="L67" s="212"/>
      <c r="M67" s="74" t="s">
        <v>15</v>
      </c>
      <c r="N67" s="222">
        <v>250000</v>
      </c>
      <c r="O67" s="222"/>
      <c r="P67" s="222"/>
      <c r="Q67" s="222"/>
      <c r="R67" s="46" t="s">
        <v>11</v>
      </c>
      <c r="S67" s="74">
        <v>12</v>
      </c>
      <c r="T67" s="222" t="s">
        <v>42</v>
      </c>
      <c r="U67" s="222"/>
      <c r="V67" s="48" t="s">
        <v>14</v>
      </c>
      <c r="W67" s="49">
        <f>N67*S67</f>
        <v>3000000</v>
      </c>
    </row>
    <row r="68" spans="1:23" s="40" customFormat="1" ht="21" customHeight="1">
      <c r="A68" s="159"/>
      <c r="B68" s="184"/>
      <c r="C68" s="184"/>
      <c r="D68" s="184"/>
      <c r="E68" s="184"/>
      <c r="F68" s="184"/>
      <c r="G68" s="376"/>
      <c r="H68" s="164" t="s">
        <v>139</v>
      </c>
      <c r="I68" s="165"/>
      <c r="J68" s="34" t="s">
        <v>15</v>
      </c>
      <c r="K68" s="227">
        <v>40000</v>
      </c>
      <c r="L68" s="227"/>
      <c r="M68" s="227"/>
      <c r="N68" s="227"/>
      <c r="O68" s="5" t="s">
        <v>11</v>
      </c>
      <c r="P68" s="52">
        <v>4</v>
      </c>
      <c r="Q68" s="5" t="s">
        <v>138</v>
      </c>
      <c r="R68" s="5" t="s">
        <v>11</v>
      </c>
      <c r="S68" s="5">
        <v>12</v>
      </c>
      <c r="T68" s="5" t="s">
        <v>140</v>
      </c>
      <c r="U68" s="5"/>
      <c r="V68" s="7" t="s">
        <v>14</v>
      </c>
      <c r="W68" s="8">
        <f>K68*P68*S68</f>
        <v>1920000</v>
      </c>
    </row>
    <row r="69" spans="1:23" s="40" customFormat="1" ht="21" customHeight="1">
      <c r="A69" s="159"/>
      <c r="B69" s="184"/>
      <c r="C69" s="184"/>
      <c r="D69" s="184"/>
      <c r="E69" s="158"/>
      <c r="F69" s="158"/>
      <c r="G69" s="374"/>
      <c r="H69" s="234" t="s">
        <v>176</v>
      </c>
      <c r="I69" s="197"/>
      <c r="J69" s="197"/>
      <c r="K69" s="197"/>
      <c r="L69" s="197"/>
      <c r="M69" s="63" t="s">
        <v>15</v>
      </c>
      <c r="N69" s="168">
        <v>50000</v>
      </c>
      <c r="O69" s="168"/>
      <c r="P69" s="168"/>
      <c r="Q69" s="168"/>
      <c r="R69" s="10" t="s">
        <v>11</v>
      </c>
      <c r="S69" s="63">
        <v>12</v>
      </c>
      <c r="T69" s="168" t="s">
        <v>42</v>
      </c>
      <c r="U69" s="168"/>
      <c r="V69" s="11" t="s">
        <v>14</v>
      </c>
      <c r="W69" s="12">
        <f>N69*S69</f>
        <v>600000</v>
      </c>
    </row>
    <row r="70" spans="1:23" s="40" customFormat="1" ht="21" customHeight="1">
      <c r="A70" s="159"/>
      <c r="B70" s="184"/>
      <c r="C70" s="184"/>
      <c r="D70" s="184"/>
      <c r="E70" s="157">
        <v>312</v>
      </c>
      <c r="F70" s="157" t="s">
        <v>81</v>
      </c>
      <c r="G70" s="373">
        <f>SUM(W70:W71)</f>
        <v>360000</v>
      </c>
      <c r="H70" s="211" t="s">
        <v>82</v>
      </c>
      <c r="I70" s="212"/>
      <c r="J70" s="212"/>
      <c r="K70" s="212"/>
      <c r="L70" s="212"/>
      <c r="M70" s="74" t="s">
        <v>15</v>
      </c>
      <c r="N70" s="222">
        <v>30000</v>
      </c>
      <c r="O70" s="222"/>
      <c r="P70" s="222"/>
      <c r="Q70" s="222"/>
      <c r="R70" s="46" t="s">
        <v>11</v>
      </c>
      <c r="S70" s="74">
        <v>12</v>
      </c>
      <c r="T70" s="222" t="s">
        <v>42</v>
      </c>
      <c r="U70" s="222"/>
      <c r="V70" s="48" t="s">
        <v>14</v>
      </c>
      <c r="W70" s="49">
        <f>N70*S70</f>
        <v>360000</v>
      </c>
    </row>
    <row r="71" spans="1:23" s="40" customFormat="1" ht="21" customHeight="1">
      <c r="A71" s="159"/>
      <c r="B71" s="184"/>
      <c r="C71" s="184"/>
      <c r="D71" s="184"/>
      <c r="E71" s="158"/>
      <c r="F71" s="158"/>
      <c r="G71" s="374"/>
      <c r="H71" s="70" t="s">
        <v>172</v>
      </c>
      <c r="I71" s="5" t="s">
        <v>15</v>
      </c>
      <c r="J71" s="227">
        <v>0</v>
      </c>
      <c r="K71" s="227"/>
      <c r="L71" s="227"/>
      <c r="M71" s="5" t="s">
        <v>11</v>
      </c>
      <c r="N71" s="71" t="s">
        <v>84</v>
      </c>
      <c r="O71" s="71">
        <v>1</v>
      </c>
      <c r="P71" s="72" t="s">
        <v>47</v>
      </c>
      <c r="Q71" s="5" t="s">
        <v>11</v>
      </c>
      <c r="R71" s="5">
        <v>7</v>
      </c>
      <c r="S71" s="5" t="s">
        <v>175</v>
      </c>
      <c r="T71" s="5">
        <v>1</v>
      </c>
      <c r="U71" s="41" t="s">
        <v>85</v>
      </c>
      <c r="V71" s="7" t="s">
        <v>14</v>
      </c>
      <c r="W71" s="73">
        <f>J71*O71*R71*T71</f>
        <v>0</v>
      </c>
    </row>
    <row r="72" spans="1:23" s="40" customFormat="1" ht="21" customHeight="1">
      <c r="A72" s="159"/>
      <c r="B72" s="184"/>
      <c r="C72" s="184"/>
      <c r="D72" s="184"/>
      <c r="E72" s="18">
        <v>314</v>
      </c>
      <c r="F72" s="18" t="s">
        <v>86</v>
      </c>
      <c r="G72" s="43">
        <f>W72</f>
        <v>0</v>
      </c>
      <c r="H72" s="261" t="s">
        <v>193</v>
      </c>
      <c r="I72" s="214"/>
      <c r="J72" s="214"/>
      <c r="K72" s="214"/>
      <c r="L72" s="214"/>
      <c r="M72" s="44" t="s">
        <v>15</v>
      </c>
      <c r="N72" s="209">
        <v>0</v>
      </c>
      <c r="O72" s="209"/>
      <c r="P72" s="209"/>
      <c r="Q72" s="209"/>
      <c r="R72" s="15" t="s">
        <v>11</v>
      </c>
      <c r="S72" s="44">
        <v>12</v>
      </c>
      <c r="T72" s="209" t="s">
        <v>42</v>
      </c>
      <c r="U72" s="209"/>
      <c r="V72" s="16" t="s">
        <v>14</v>
      </c>
      <c r="W72" s="17">
        <f aca="true" t="shared" si="3" ref="W72:W81">N72*S72</f>
        <v>0</v>
      </c>
    </row>
    <row r="73" spans="1:23" s="40" customFormat="1" ht="21" customHeight="1">
      <c r="A73" s="159"/>
      <c r="B73" s="184"/>
      <c r="C73" s="184"/>
      <c r="D73" s="184"/>
      <c r="E73" s="18">
        <v>315</v>
      </c>
      <c r="F73" s="18" t="s">
        <v>87</v>
      </c>
      <c r="G73" s="42">
        <f>W73</f>
        <v>0</v>
      </c>
      <c r="H73" s="70" t="s">
        <v>83</v>
      </c>
      <c r="I73" s="41"/>
      <c r="J73" s="41"/>
      <c r="K73" s="41"/>
      <c r="L73" s="227" t="s">
        <v>60</v>
      </c>
      <c r="M73" s="227"/>
      <c r="N73" s="227">
        <v>0</v>
      </c>
      <c r="O73" s="227"/>
      <c r="P73" s="227"/>
      <c r="Q73" s="227"/>
      <c r="R73" s="5" t="s">
        <v>11</v>
      </c>
      <c r="S73" s="41">
        <v>4</v>
      </c>
      <c r="T73" s="227" t="s">
        <v>60</v>
      </c>
      <c r="U73" s="227"/>
      <c r="V73" s="7" t="s">
        <v>14</v>
      </c>
      <c r="W73" s="8">
        <f t="shared" si="3"/>
        <v>0</v>
      </c>
    </row>
    <row r="74" spans="1:23" s="40" customFormat="1" ht="15" customHeight="1">
      <c r="A74" s="159"/>
      <c r="B74" s="160"/>
      <c r="C74" s="163">
        <v>33</v>
      </c>
      <c r="D74" s="163" t="s">
        <v>88</v>
      </c>
      <c r="E74" s="342">
        <v>331</v>
      </c>
      <c r="F74" s="342" t="s">
        <v>229</v>
      </c>
      <c r="G74" s="370">
        <f>SUM(W74:W81)</f>
        <v>1080000</v>
      </c>
      <c r="H74" s="211" t="s">
        <v>89</v>
      </c>
      <c r="I74" s="212"/>
      <c r="J74" s="212"/>
      <c r="K74" s="212"/>
      <c r="L74" s="212"/>
      <c r="M74" s="74" t="s">
        <v>15</v>
      </c>
      <c r="N74" s="222">
        <v>30000</v>
      </c>
      <c r="O74" s="222"/>
      <c r="P74" s="222"/>
      <c r="Q74" s="222"/>
      <c r="R74" s="46" t="s">
        <v>11</v>
      </c>
      <c r="S74" s="74">
        <v>12</v>
      </c>
      <c r="T74" s="222" t="s">
        <v>42</v>
      </c>
      <c r="U74" s="222"/>
      <c r="V74" s="48" t="s">
        <v>14</v>
      </c>
      <c r="W74" s="49">
        <f t="shared" si="3"/>
        <v>360000</v>
      </c>
    </row>
    <row r="75" spans="1:23" s="40" customFormat="1" ht="15" customHeight="1">
      <c r="A75" s="159"/>
      <c r="B75" s="160"/>
      <c r="C75" s="163"/>
      <c r="D75" s="163"/>
      <c r="E75" s="202"/>
      <c r="F75" s="202"/>
      <c r="G75" s="371"/>
      <c r="H75" s="239" t="s">
        <v>93</v>
      </c>
      <c r="I75" s="165"/>
      <c r="J75" s="165"/>
      <c r="K75" s="165"/>
      <c r="L75" s="165"/>
      <c r="M75" s="41" t="s">
        <v>15</v>
      </c>
      <c r="N75" s="227">
        <v>40000</v>
      </c>
      <c r="O75" s="227"/>
      <c r="P75" s="227"/>
      <c r="Q75" s="227"/>
      <c r="R75" s="5" t="s">
        <v>11</v>
      </c>
      <c r="S75" s="41">
        <v>12</v>
      </c>
      <c r="T75" s="227" t="s">
        <v>42</v>
      </c>
      <c r="U75" s="227"/>
      <c r="V75" s="7" t="s">
        <v>14</v>
      </c>
      <c r="W75" s="8">
        <f t="shared" si="3"/>
        <v>480000</v>
      </c>
    </row>
    <row r="76" spans="1:44" s="40" customFormat="1" ht="15" customHeight="1">
      <c r="A76" s="159"/>
      <c r="B76" s="160"/>
      <c r="C76" s="163"/>
      <c r="D76" s="163"/>
      <c r="E76" s="202"/>
      <c r="F76" s="202"/>
      <c r="G76" s="371"/>
      <c r="H76" s="239" t="s">
        <v>94</v>
      </c>
      <c r="I76" s="165"/>
      <c r="J76" s="165"/>
      <c r="K76" s="165"/>
      <c r="L76" s="165"/>
      <c r="M76" s="41" t="s">
        <v>15</v>
      </c>
      <c r="N76" s="227">
        <v>70000</v>
      </c>
      <c r="O76" s="227"/>
      <c r="P76" s="227"/>
      <c r="Q76" s="227"/>
      <c r="R76" s="5" t="s">
        <v>11</v>
      </c>
      <c r="S76" s="41">
        <v>1</v>
      </c>
      <c r="T76" s="227" t="s">
        <v>42</v>
      </c>
      <c r="U76" s="227"/>
      <c r="V76" s="7" t="s">
        <v>14</v>
      </c>
      <c r="W76" s="8">
        <f t="shared" si="3"/>
        <v>70000</v>
      </c>
      <c r="X76" s="86"/>
      <c r="Y76" s="86"/>
      <c r="Z76" s="86"/>
      <c r="AA76" s="87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5"/>
      <c r="AM76" s="41"/>
      <c r="AN76" s="41"/>
      <c r="AO76" s="41"/>
      <c r="AP76" s="7"/>
      <c r="AQ76" s="34"/>
      <c r="AR76" s="72"/>
    </row>
    <row r="77" spans="1:44" s="40" customFormat="1" ht="15" customHeight="1">
      <c r="A77" s="159"/>
      <c r="B77" s="160"/>
      <c r="C77" s="163"/>
      <c r="D77" s="163"/>
      <c r="E77" s="202"/>
      <c r="F77" s="202"/>
      <c r="G77" s="371"/>
      <c r="H77" s="239" t="s">
        <v>95</v>
      </c>
      <c r="I77" s="165"/>
      <c r="J77" s="165"/>
      <c r="K77" s="165"/>
      <c r="L77" s="165"/>
      <c r="M77" s="41" t="s">
        <v>15</v>
      </c>
      <c r="N77" s="227">
        <v>70000</v>
      </c>
      <c r="O77" s="227"/>
      <c r="P77" s="227"/>
      <c r="Q77" s="227"/>
      <c r="R77" s="5" t="s">
        <v>11</v>
      </c>
      <c r="S77" s="41">
        <v>1</v>
      </c>
      <c r="T77" s="227" t="s">
        <v>42</v>
      </c>
      <c r="U77" s="227"/>
      <c r="V77" s="7" t="s">
        <v>14</v>
      </c>
      <c r="W77" s="8">
        <f t="shared" si="3"/>
        <v>70000</v>
      </c>
      <c r="X77" s="86"/>
      <c r="Y77" s="86"/>
      <c r="Z77" s="86"/>
      <c r="AA77" s="87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5"/>
      <c r="AM77" s="41"/>
      <c r="AN77" s="41"/>
      <c r="AO77" s="41"/>
      <c r="AP77" s="7"/>
      <c r="AQ77" s="34"/>
      <c r="AR77" s="72"/>
    </row>
    <row r="78" spans="1:44" s="40" customFormat="1" ht="15" customHeight="1">
      <c r="A78" s="159"/>
      <c r="B78" s="160"/>
      <c r="C78" s="163"/>
      <c r="D78" s="163"/>
      <c r="E78" s="202"/>
      <c r="F78" s="202"/>
      <c r="G78" s="371"/>
      <c r="H78" s="164" t="s">
        <v>96</v>
      </c>
      <c r="I78" s="165"/>
      <c r="J78" s="165"/>
      <c r="K78" s="165"/>
      <c r="L78" s="165"/>
      <c r="M78" s="41" t="s">
        <v>15</v>
      </c>
      <c r="N78" s="227">
        <v>50000</v>
      </c>
      <c r="O78" s="227"/>
      <c r="P78" s="227"/>
      <c r="Q78" s="227"/>
      <c r="R78" s="5" t="s">
        <v>11</v>
      </c>
      <c r="S78" s="41">
        <v>2</v>
      </c>
      <c r="T78" s="227" t="s">
        <v>42</v>
      </c>
      <c r="U78" s="227"/>
      <c r="V78" s="7" t="s">
        <v>14</v>
      </c>
      <c r="W78" s="8">
        <f t="shared" si="3"/>
        <v>100000</v>
      </c>
      <c r="X78" s="86"/>
      <c r="Y78" s="86"/>
      <c r="Z78" s="86"/>
      <c r="AA78" s="87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5"/>
      <c r="AM78" s="41"/>
      <c r="AN78" s="41"/>
      <c r="AO78" s="41"/>
      <c r="AP78" s="7"/>
      <c r="AQ78" s="34"/>
      <c r="AR78" s="72"/>
    </row>
    <row r="79" spans="1:44" s="40" customFormat="1" ht="21.75" customHeight="1">
      <c r="A79" s="159"/>
      <c r="B79" s="160"/>
      <c r="C79" s="163"/>
      <c r="D79" s="163"/>
      <c r="E79" s="202"/>
      <c r="F79" s="202"/>
      <c r="G79" s="371"/>
      <c r="H79" s="239" t="s">
        <v>179</v>
      </c>
      <c r="I79" s="165"/>
      <c r="J79" s="165"/>
      <c r="K79" s="165"/>
      <c r="L79" s="165"/>
      <c r="M79" s="41" t="s">
        <v>181</v>
      </c>
      <c r="N79" s="227">
        <v>0</v>
      </c>
      <c r="O79" s="227"/>
      <c r="P79" s="227"/>
      <c r="Q79" s="227"/>
      <c r="R79" s="5" t="s">
        <v>11</v>
      </c>
      <c r="S79" s="41">
        <v>1</v>
      </c>
      <c r="T79" s="22" t="s">
        <v>180</v>
      </c>
      <c r="U79" s="22"/>
      <c r="V79" s="7" t="s">
        <v>14</v>
      </c>
      <c r="W79" s="8">
        <f t="shared" si="3"/>
        <v>0</v>
      </c>
      <c r="X79" s="86"/>
      <c r="Y79" s="75"/>
      <c r="Z79" s="75"/>
      <c r="AA79" s="77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5"/>
      <c r="AM79" s="41"/>
      <c r="AN79" s="41"/>
      <c r="AO79" s="41"/>
      <c r="AP79" s="7"/>
      <c r="AQ79" s="34"/>
      <c r="AR79" s="72"/>
    </row>
    <row r="80" spans="1:44" s="40" customFormat="1" ht="21.75" customHeight="1">
      <c r="A80" s="159"/>
      <c r="B80" s="160"/>
      <c r="C80" s="163"/>
      <c r="D80" s="163"/>
      <c r="E80" s="202"/>
      <c r="F80" s="202"/>
      <c r="G80" s="371"/>
      <c r="H80" s="164" t="s">
        <v>178</v>
      </c>
      <c r="I80" s="165"/>
      <c r="J80" s="165"/>
      <c r="K80" s="165"/>
      <c r="L80" s="165"/>
      <c r="M80" s="41" t="s">
        <v>15</v>
      </c>
      <c r="N80" s="227">
        <v>0</v>
      </c>
      <c r="O80" s="227"/>
      <c r="P80" s="227"/>
      <c r="Q80" s="227"/>
      <c r="R80" s="5" t="s">
        <v>11</v>
      </c>
      <c r="S80" s="41">
        <v>4</v>
      </c>
      <c r="T80" s="227" t="s">
        <v>60</v>
      </c>
      <c r="U80" s="227"/>
      <c r="V80" s="7" t="s">
        <v>14</v>
      </c>
      <c r="W80" s="8">
        <f t="shared" si="3"/>
        <v>0</v>
      </c>
      <c r="X80" s="86"/>
      <c r="Y80" s="86"/>
      <c r="Z80" s="86"/>
      <c r="AA80" s="87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5"/>
      <c r="AM80" s="41"/>
      <c r="AN80" s="41"/>
      <c r="AO80" s="41"/>
      <c r="AP80" s="7"/>
      <c r="AQ80" s="34"/>
      <c r="AR80" s="72"/>
    </row>
    <row r="81" spans="1:44" s="40" customFormat="1" ht="19.5" customHeight="1">
      <c r="A81" s="159"/>
      <c r="B81" s="160"/>
      <c r="C81" s="163"/>
      <c r="D81" s="163"/>
      <c r="E81" s="162"/>
      <c r="F81" s="162"/>
      <c r="G81" s="372"/>
      <c r="H81" s="234" t="s">
        <v>177</v>
      </c>
      <c r="I81" s="197"/>
      <c r="J81" s="197"/>
      <c r="K81" s="197"/>
      <c r="L81" s="197"/>
      <c r="M81" s="41" t="s">
        <v>15</v>
      </c>
      <c r="N81" s="227">
        <v>0</v>
      </c>
      <c r="O81" s="227"/>
      <c r="P81" s="227"/>
      <c r="Q81" s="227"/>
      <c r="R81" s="10" t="s">
        <v>11</v>
      </c>
      <c r="S81" s="41">
        <v>4</v>
      </c>
      <c r="T81" s="227" t="s">
        <v>60</v>
      </c>
      <c r="U81" s="227"/>
      <c r="V81" s="7" t="s">
        <v>14</v>
      </c>
      <c r="W81" s="8">
        <f t="shared" si="3"/>
        <v>0</v>
      </c>
      <c r="X81" s="86"/>
      <c r="Y81" s="86"/>
      <c r="Z81" s="86"/>
      <c r="AA81" s="87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5"/>
      <c r="AM81" s="41"/>
      <c r="AN81" s="41"/>
      <c r="AO81" s="41"/>
      <c r="AP81" s="7"/>
      <c r="AQ81" s="34"/>
      <c r="AR81" s="72"/>
    </row>
    <row r="82" spans="1:44" s="40" customFormat="1" ht="21" customHeight="1">
      <c r="A82" s="159"/>
      <c r="B82" s="184"/>
      <c r="C82" s="319" t="s">
        <v>17</v>
      </c>
      <c r="D82" s="320"/>
      <c r="E82" s="320"/>
      <c r="F82" s="321"/>
      <c r="G82" s="62">
        <f>SUM(G67:G81)</f>
        <v>6960000</v>
      </c>
      <c r="H82" s="14"/>
      <c r="I82" s="15"/>
      <c r="J82" s="15"/>
      <c r="K82" s="15"/>
      <c r="L82" s="222"/>
      <c r="M82" s="222"/>
      <c r="N82" s="209"/>
      <c r="O82" s="209"/>
      <c r="P82" s="209"/>
      <c r="Q82" s="209"/>
      <c r="R82" s="10"/>
      <c r="S82" s="209"/>
      <c r="T82" s="209"/>
      <c r="U82" s="15"/>
      <c r="V82" s="16"/>
      <c r="W82" s="17"/>
      <c r="X82" s="86"/>
      <c r="Y82" s="22"/>
      <c r="Z82" s="22"/>
      <c r="AA82" s="22"/>
      <c r="AB82" s="22"/>
      <c r="AC82" s="22"/>
      <c r="AD82" s="95"/>
      <c r="AE82" s="22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34"/>
      <c r="AR82" s="72"/>
    </row>
    <row r="83" spans="1:44" s="40" customFormat="1" ht="21" customHeight="1">
      <c r="A83" s="155" t="s">
        <v>18</v>
      </c>
      <c r="B83" s="157" t="s">
        <v>98</v>
      </c>
      <c r="C83" s="61">
        <v>41</v>
      </c>
      <c r="D83" s="61" t="s">
        <v>98</v>
      </c>
      <c r="E83" s="60">
        <v>411</v>
      </c>
      <c r="F83" s="60" t="s">
        <v>117</v>
      </c>
      <c r="G83" s="42">
        <v>0</v>
      </c>
      <c r="H83" s="368"/>
      <c r="I83" s="369"/>
      <c r="J83" s="369"/>
      <c r="K83" s="369"/>
      <c r="L83" s="369"/>
      <c r="M83" s="88"/>
      <c r="N83" s="325"/>
      <c r="O83" s="325"/>
      <c r="P83" s="325"/>
      <c r="Q83" s="325"/>
      <c r="R83" s="89"/>
      <c r="S83" s="88"/>
      <c r="T83" s="325"/>
      <c r="U83" s="325"/>
      <c r="V83" s="90"/>
      <c r="W83" s="91"/>
      <c r="X83" s="86"/>
      <c r="Y83" s="75"/>
      <c r="Z83" s="75"/>
      <c r="AA83" s="77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34"/>
      <c r="AR83" s="72"/>
    </row>
    <row r="84" spans="1:44" s="40" customFormat="1" ht="21" customHeight="1">
      <c r="A84" s="156"/>
      <c r="B84" s="158"/>
      <c r="C84" s="307" t="s">
        <v>17</v>
      </c>
      <c r="D84" s="314"/>
      <c r="E84" s="314"/>
      <c r="F84" s="282"/>
      <c r="G84" s="42">
        <f>G83</f>
        <v>0</v>
      </c>
      <c r="H84" s="234"/>
      <c r="I84" s="197"/>
      <c r="J84" s="197"/>
      <c r="K84" s="197"/>
      <c r="L84" s="227"/>
      <c r="M84" s="227"/>
      <c r="N84" s="168"/>
      <c r="O84" s="168"/>
      <c r="P84" s="168"/>
      <c r="Q84" s="168"/>
      <c r="R84" s="10"/>
      <c r="S84" s="168"/>
      <c r="T84" s="168"/>
      <c r="U84" s="10"/>
      <c r="V84" s="11"/>
      <c r="W84" s="12"/>
      <c r="X84" s="86"/>
      <c r="Y84" s="86"/>
      <c r="Z84" s="86"/>
      <c r="AA84" s="87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5"/>
      <c r="AM84" s="41"/>
      <c r="AN84" s="41"/>
      <c r="AO84" s="41"/>
      <c r="AP84" s="7"/>
      <c r="AQ84" s="34"/>
      <c r="AR84" s="72"/>
    </row>
    <row r="85" spans="1:44" s="40" customFormat="1" ht="21" customHeight="1">
      <c r="A85" s="155" t="s">
        <v>24</v>
      </c>
      <c r="B85" s="157" t="s">
        <v>99</v>
      </c>
      <c r="C85" s="157">
        <v>61</v>
      </c>
      <c r="D85" s="157" t="s">
        <v>100</v>
      </c>
      <c r="E85" s="18">
        <v>611</v>
      </c>
      <c r="F85" s="18" t="s">
        <v>101</v>
      </c>
      <c r="G85" s="42">
        <v>0</v>
      </c>
      <c r="H85" s="14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6"/>
      <c r="W85" s="17"/>
      <c r="X85" s="86"/>
      <c r="Y85" s="86"/>
      <c r="Z85" s="86"/>
      <c r="AA85" s="87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5"/>
      <c r="AM85" s="41"/>
      <c r="AN85" s="41"/>
      <c r="AO85" s="41"/>
      <c r="AP85" s="7"/>
      <c r="AQ85" s="34"/>
      <c r="AR85" s="72"/>
    </row>
    <row r="86" spans="1:44" s="40" customFormat="1" ht="21" customHeight="1">
      <c r="A86" s="183"/>
      <c r="B86" s="184"/>
      <c r="C86" s="158"/>
      <c r="D86" s="158"/>
      <c r="E86" s="18">
        <v>612</v>
      </c>
      <c r="F86" s="18" t="s">
        <v>102</v>
      </c>
      <c r="G86" s="42">
        <v>0</v>
      </c>
      <c r="H86" s="14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6"/>
      <c r="W86" s="17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</row>
    <row r="87" spans="1:44" s="40" customFormat="1" ht="21" customHeight="1">
      <c r="A87" s="156"/>
      <c r="B87" s="158"/>
      <c r="C87" s="307" t="s">
        <v>17</v>
      </c>
      <c r="D87" s="314"/>
      <c r="E87" s="314"/>
      <c r="F87" s="282"/>
      <c r="G87" s="42">
        <f>SUM(G85:G86)</f>
        <v>0</v>
      </c>
      <c r="H87" s="14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6"/>
      <c r="W87" s="17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</row>
    <row r="88" spans="1:23" s="40" customFormat="1" ht="21" customHeight="1">
      <c r="A88" s="155" t="s">
        <v>103</v>
      </c>
      <c r="B88" s="157" t="s">
        <v>104</v>
      </c>
      <c r="C88" s="18">
        <v>71</v>
      </c>
      <c r="D88" s="18" t="s">
        <v>104</v>
      </c>
      <c r="E88" s="18">
        <v>711</v>
      </c>
      <c r="F88" s="18" t="s">
        <v>104</v>
      </c>
      <c r="G88" s="42">
        <v>0</v>
      </c>
      <c r="H88" s="14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6"/>
      <c r="W88" s="17"/>
    </row>
    <row r="89" spans="1:23" s="40" customFormat="1" ht="21" customHeight="1">
      <c r="A89" s="156"/>
      <c r="B89" s="158"/>
      <c r="C89" s="307" t="s">
        <v>17</v>
      </c>
      <c r="D89" s="314"/>
      <c r="E89" s="314"/>
      <c r="F89" s="282"/>
      <c r="G89" s="42">
        <f>G88</f>
        <v>0</v>
      </c>
      <c r="H89" s="14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6"/>
      <c r="W89" s="17"/>
    </row>
    <row r="90" spans="1:23" s="40" customFormat="1" ht="21" customHeight="1">
      <c r="A90" s="155" t="s">
        <v>26</v>
      </c>
      <c r="B90" s="157" t="s">
        <v>105</v>
      </c>
      <c r="C90" s="18">
        <v>81</v>
      </c>
      <c r="D90" s="18" t="s">
        <v>105</v>
      </c>
      <c r="E90" s="18">
        <v>811</v>
      </c>
      <c r="F90" s="18" t="s">
        <v>188</v>
      </c>
      <c r="G90" s="42">
        <v>1247789</v>
      </c>
      <c r="H90" s="14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6"/>
      <c r="W90" s="17"/>
    </row>
    <row r="91" spans="1:23" s="40" customFormat="1" ht="21" customHeight="1">
      <c r="A91" s="156"/>
      <c r="B91" s="158"/>
      <c r="C91" s="307" t="s">
        <v>17</v>
      </c>
      <c r="D91" s="314"/>
      <c r="E91" s="314"/>
      <c r="F91" s="282"/>
      <c r="G91" s="42">
        <f>G90</f>
        <v>1247789</v>
      </c>
      <c r="H91" s="14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6"/>
      <c r="W91" s="17"/>
    </row>
    <row r="92" spans="1:25" s="40" customFormat="1" ht="21" customHeight="1">
      <c r="A92" s="348" t="s">
        <v>29</v>
      </c>
      <c r="B92" s="350" t="s">
        <v>106</v>
      </c>
      <c r="C92" s="76">
        <v>91</v>
      </c>
      <c r="D92" s="76" t="s">
        <v>107</v>
      </c>
      <c r="E92" s="76">
        <v>911</v>
      </c>
      <c r="F92" s="76" t="s">
        <v>108</v>
      </c>
      <c r="G92" s="43">
        <v>0</v>
      </c>
      <c r="H92" s="261" t="s">
        <v>227</v>
      </c>
      <c r="I92" s="214"/>
      <c r="J92" s="214"/>
      <c r="K92" s="214"/>
      <c r="L92" s="214"/>
      <c r="M92" s="44" t="s">
        <v>225</v>
      </c>
      <c r="N92" s="209">
        <v>0</v>
      </c>
      <c r="O92" s="209"/>
      <c r="P92" s="209"/>
      <c r="Q92" s="209"/>
      <c r="R92" s="15" t="s">
        <v>153</v>
      </c>
      <c r="S92" s="44">
        <v>12</v>
      </c>
      <c r="T92" s="209" t="s">
        <v>226</v>
      </c>
      <c r="U92" s="209"/>
      <c r="V92" s="16" t="s">
        <v>214</v>
      </c>
      <c r="W92" s="17">
        <f>N92*S92</f>
        <v>0</v>
      </c>
      <c r="Y92" s="40">
        <v>448419</v>
      </c>
    </row>
    <row r="93" spans="1:23" s="40" customFormat="1" ht="21" customHeight="1">
      <c r="A93" s="349"/>
      <c r="B93" s="351"/>
      <c r="C93" s="307" t="s">
        <v>17</v>
      </c>
      <c r="D93" s="314"/>
      <c r="E93" s="314"/>
      <c r="F93" s="282"/>
      <c r="G93" s="42">
        <f>G92</f>
        <v>0</v>
      </c>
      <c r="H93" s="14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6"/>
      <c r="W93" s="17"/>
    </row>
    <row r="94" spans="1:23" s="40" customFormat="1" ht="21" customHeight="1">
      <c r="A94" s="352">
        <v>10</v>
      </c>
      <c r="B94" s="354" t="s">
        <v>109</v>
      </c>
      <c r="C94" s="76">
        <v>101</v>
      </c>
      <c r="D94" s="76" t="s">
        <v>110</v>
      </c>
      <c r="E94" s="76">
        <v>1011</v>
      </c>
      <c r="F94" s="76" t="s">
        <v>111</v>
      </c>
      <c r="G94" s="43">
        <v>0</v>
      </c>
      <c r="H94" s="261" t="s">
        <v>228</v>
      </c>
      <c r="I94" s="214"/>
      <c r="J94" s="214"/>
      <c r="K94" s="214"/>
      <c r="L94" s="214"/>
      <c r="M94" s="44" t="s">
        <v>225</v>
      </c>
      <c r="N94" s="209">
        <v>0</v>
      </c>
      <c r="O94" s="209"/>
      <c r="P94" s="209"/>
      <c r="Q94" s="209"/>
      <c r="R94" s="15" t="s">
        <v>153</v>
      </c>
      <c r="S94" s="44">
        <v>12</v>
      </c>
      <c r="T94" s="209" t="s">
        <v>226</v>
      </c>
      <c r="U94" s="209"/>
      <c r="V94" s="16" t="s">
        <v>214</v>
      </c>
      <c r="W94" s="17">
        <f>N94*S94</f>
        <v>0</v>
      </c>
    </row>
    <row r="95" spans="1:25" s="40" customFormat="1" ht="21" customHeight="1">
      <c r="A95" s="353"/>
      <c r="B95" s="351"/>
      <c r="C95" s="307" t="s">
        <v>17</v>
      </c>
      <c r="D95" s="314"/>
      <c r="E95" s="314"/>
      <c r="F95" s="282"/>
      <c r="G95" s="42">
        <f>G94</f>
        <v>0</v>
      </c>
      <c r="H95" s="14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6"/>
      <c r="W95" s="17"/>
      <c r="Y95" s="138"/>
    </row>
    <row r="96" spans="1:23" s="40" customFormat="1" ht="21" customHeight="1" thickBot="1">
      <c r="A96" s="316" t="s">
        <v>112</v>
      </c>
      <c r="B96" s="317"/>
      <c r="C96" s="317"/>
      <c r="D96" s="317"/>
      <c r="E96" s="317"/>
      <c r="F96" s="318"/>
      <c r="G96" s="78">
        <f>G61+G66+G82+G84+G87+G89+G91+G93+G95</f>
        <v>139560486</v>
      </c>
      <c r="H96" s="79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80"/>
      <c r="W96" s="29"/>
    </row>
    <row r="97" ht="16.5">
      <c r="G97" s="83">
        <f>'주간 세입'!G29-'주간 세출'!G96</f>
        <v>0</v>
      </c>
    </row>
    <row r="99" spans="4:20" ht="16.5">
      <c r="D99" s="92"/>
      <c r="E99" s="92"/>
      <c r="F99" s="92"/>
      <c r="G99" s="93"/>
      <c r="H99" s="94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4:20" ht="16.5">
      <c r="D100" s="92"/>
      <c r="E100" s="92"/>
      <c r="F100" s="92"/>
      <c r="G100" s="93"/>
      <c r="H100" s="94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4:20" ht="16.5">
      <c r="D101" s="92"/>
      <c r="E101" s="92"/>
      <c r="F101" s="92"/>
      <c r="G101" s="93"/>
      <c r="H101" s="22"/>
      <c r="I101" s="22"/>
      <c r="J101" s="22"/>
      <c r="K101" s="22"/>
      <c r="L101" s="22"/>
      <c r="M101" s="95"/>
      <c r="N101" s="22"/>
      <c r="O101" s="6"/>
      <c r="P101" s="6"/>
      <c r="Q101" s="6"/>
      <c r="R101" s="6"/>
      <c r="S101" s="6"/>
      <c r="T101" s="6"/>
    </row>
    <row r="102" spans="4:20" ht="16.5">
      <c r="D102" s="92"/>
      <c r="E102" s="92"/>
      <c r="F102" s="92"/>
      <c r="G102" s="93"/>
      <c r="H102" s="227"/>
      <c r="I102" s="227"/>
      <c r="J102" s="227"/>
      <c r="K102" s="227"/>
      <c r="L102" s="227"/>
      <c r="M102" s="227"/>
      <c r="N102" s="227"/>
      <c r="O102" s="6"/>
      <c r="P102" s="6"/>
      <c r="Q102" s="6"/>
      <c r="R102" s="6"/>
      <c r="S102" s="6"/>
      <c r="T102" s="6"/>
    </row>
    <row r="103" spans="4:20" ht="16.5">
      <c r="D103" s="92"/>
      <c r="E103" s="92"/>
      <c r="F103" s="92"/>
      <c r="G103" s="93"/>
      <c r="H103" s="22"/>
      <c r="I103" s="22"/>
      <c r="J103" s="22"/>
      <c r="K103" s="22"/>
      <c r="L103" s="22"/>
      <c r="M103" s="95"/>
      <c r="N103" s="22"/>
      <c r="O103" s="6"/>
      <c r="P103" s="6"/>
      <c r="Q103" s="6"/>
      <c r="R103" s="6"/>
      <c r="S103" s="6"/>
      <c r="T103" s="6"/>
    </row>
    <row r="104" spans="4:20" ht="16.5">
      <c r="D104" s="92"/>
      <c r="E104" s="92"/>
      <c r="F104" s="92"/>
      <c r="G104" s="93"/>
      <c r="H104" s="94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4:20" ht="16.5">
      <c r="D105" s="92"/>
      <c r="E105" s="92"/>
      <c r="F105" s="92"/>
      <c r="G105" s="93"/>
      <c r="H105" s="94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4:20" ht="16.5">
      <c r="D106" s="92"/>
      <c r="E106" s="92"/>
      <c r="F106" s="92"/>
      <c r="G106" s="93"/>
      <c r="H106" s="94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</sheetData>
  <sheetProtection/>
  <mergeCells count="306">
    <mergeCell ref="E22:E27"/>
    <mergeCell ref="F22:F27"/>
    <mergeCell ref="E31:E40"/>
    <mergeCell ref="F31:F40"/>
    <mergeCell ref="A1:W1"/>
    <mergeCell ref="A2:B2"/>
    <mergeCell ref="F2:W2"/>
    <mergeCell ref="A3:F3"/>
    <mergeCell ref="G3:G4"/>
    <mergeCell ref="H3:W4"/>
    <mergeCell ref="A4:B4"/>
    <mergeCell ref="C4:D4"/>
    <mergeCell ref="E4:F4"/>
    <mergeCell ref="Q5:Q13"/>
    <mergeCell ref="R5:R13"/>
    <mergeCell ref="S5:S13"/>
    <mergeCell ref="T5:T13"/>
    <mergeCell ref="A5:A61"/>
    <mergeCell ref="B5:B61"/>
    <mergeCell ref="C5:C41"/>
    <mergeCell ref="D5:D41"/>
    <mergeCell ref="E5:E21"/>
    <mergeCell ref="F5:F21"/>
    <mergeCell ref="H22:I22"/>
    <mergeCell ref="J22:M22"/>
    <mergeCell ref="Q22:R22"/>
    <mergeCell ref="U5:W13"/>
    <mergeCell ref="G14:G21"/>
    <mergeCell ref="H14:P21"/>
    <mergeCell ref="Q14:Q21"/>
    <mergeCell ref="R14:R21"/>
    <mergeCell ref="S14:S21"/>
    <mergeCell ref="T14:T21"/>
    <mergeCell ref="U14:W21"/>
    <mergeCell ref="G5:G13"/>
    <mergeCell ref="H5:P13"/>
    <mergeCell ref="S22:T22"/>
    <mergeCell ref="V22:W22"/>
    <mergeCell ref="H23:I23"/>
    <mergeCell ref="J23:M23"/>
    <mergeCell ref="Q23:R23"/>
    <mergeCell ref="S23:T23"/>
    <mergeCell ref="V23:W23"/>
    <mergeCell ref="H24:I24"/>
    <mergeCell ref="J24:M24"/>
    <mergeCell ref="Q24:R24"/>
    <mergeCell ref="S24:T24"/>
    <mergeCell ref="V24:W24"/>
    <mergeCell ref="H25:I25"/>
    <mergeCell ref="J25:M25"/>
    <mergeCell ref="Q25:R25"/>
    <mergeCell ref="S25:T25"/>
    <mergeCell ref="V25:W25"/>
    <mergeCell ref="H26:I26"/>
    <mergeCell ref="J26:M26"/>
    <mergeCell ref="Q26:T26"/>
    <mergeCell ref="H27:I27"/>
    <mergeCell ref="J27:M27"/>
    <mergeCell ref="Q27:T27"/>
    <mergeCell ref="H28:I28"/>
    <mergeCell ref="J28:M28"/>
    <mergeCell ref="Q28:R28"/>
    <mergeCell ref="S28:T28"/>
    <mergeCell ref="V28:W28"/>
    <mergeCell ref="E29:E30"/>
    <mergeCell ref="F29:F30"/>
    <mergeCell ref="H29:W29"/>
    <mergeCell ref="H30:W30"/>
    <mergeCell ref="G31:G35"/>
    <mergeCell ref="H31:J31"/>
    <mergeCell ref="K31:O31"/>
    <mergeCell ref="Q31:R31"/>
    <mergeCell ref="H32:J32"/>
    <mergeCell ref="K32:O32"/>
    <mergeCell ref="Q32:R32"/>
    <mergeCell ref="H33:J33"/>
    <mergeCell ref="K33:O33"/>
    <mergeCell ref="Q33:R33"/>
    <mergeCell ref="H34:J34"/>
    <mergeCell ref="K34:O34"/>
    <mergeCell ref="H35:J35"/>
    <mergeCell ref="K35:O35"/>
    <mergeCell ref="Q35:R35"/>
    <mergeCell ref="G36:G40"/>
    <mergeCell ref="H36:J36"/>
    <mergeCell ref="K36:O36"/>
    <mergeCell ref="Q36:R36"/>
    <mergeCell ref="H37:J37"/>
    <mergeCell ref="K37:O37"/>
    <mergeCell ref="Q37:R37"/>
    <mergeCell ref="H38:J38"/>
    <mergeCell ref="K38:O38"/>
    <mergeCell ref="Q38:R38"/>
    <mergeCell ref="H39:J39"/>
    <mergeCell ref="K39:O39"/>
    <mergeCell ref="Q39:R39"/>
    <mergeCell ref="H40:J40"/>
    <mergeCell ref="K40:O40"/>
    <mergeCell ref="Q40:R40"/>
    <mergeCell ref="E41:F41"/>
    <mergeCell ref="H41:I41"/>
    <mergeCell ref="C42:C48"/>
    <mergeCell ref="D42:D48"/>
    <mergeCell ref="E42:E44"/>
    <mergeCell ref="F42:F44"/>
    <mergeCell ref="G42:G44"/>
    <mergeCell ref="H42:J42"/>
    <mergeCell ref="K42:L42"/>
    <mergeCell ref="M42:P42"/>
    <mergeCell ref="S42:T42"/>
    <mergeCell ref="V42:W42"/>
    <mergeCell ref="H43:J43"/>
    <mergeCell ref="K43:L43"/>
    <mergeCell ref="M43:P43"/>
    <mergeCell ref="S43:T43"/>
    <mergeCell ref="V43:W43"/>
    <mergeCell ref="H44:J44"/>
    <mergeCell ref="K44:L44"/>
    <mergeCell ref="M44:P44"/>
    <mergeCell ref="S44:T44"/>
    <mergeCell ref="V44:W44"/>
    <mergeCell ref="H45:J45"/>
    <mergeCell ref="K45:L45"/>
    <mergeCell ref="M45:P45"/>
    <mergeCell ref="S45:T45"/>
    <mergeCell ref="V45:W45"/>
    <mergeCell ref="E46:E47"/>
    <mergeCell ref="F46:F47"/>
    <mergeCell ref="G46:G47"/>
    <mergeCell ref="H46:J46"/>
    <mergeCell ref="K46:L46"/>
    <mergeCell ref="M46:P46"/>
    <mergeCell ref="S46:T46"/>
    <mergeCell ref="V46:W46"/>
    <mergeCell ref="H47:J47"/>
    <mergeCell ref="K47:L47"/>
    <mergeCell ref="M47:P47"/>
    <mergeCell ref="S47:T47"/>
    <mergeCell ref="V47:W47"/>
    <mergeCell ref="E48:F48"/>
    <mergeCell ref="H48:K48"/>
    <mergeCell ref="L48:P48"/>
    <mergeCell ref="C49:C60"/>
    <mergeCell ref="D49:D60"/>
    <mergeCell ref="H49:J49"/>
    <mergeCell ref="K49:L49"/>
    <mergeCell ref="M49:P49"/>
    <mergeCell ref="E51:E52"/>
    <mergeCell ref="F51:F52"/>
    <mergeCell ref="S49:T49"/>
    <mergeCell ref="V49:W49"/>
    <mergeCell ref="H50:J50"/>
    <mergeCell ref="K50:L50"/>
    <mergeCell ref="M50:P50"/>
    <mergeCell ref="S50:T50"/>
    <mergeCell ref="V50:W50"/>
    <mergeCell ref="S51:T51"/>
    <mergeCell ref="V51:W51"/>
    <mergeCell ref="H52:J52"/>
    <mergeCell ref="K52:L52"/>
    <mergeCell ref="M52:P52"/>
    <mergeCell ref="S52:T52"/>
    <mergeCell ref="H54:I54"/>
    <mergeCell ref="K54:N54"/>
    <mergeCell ref="H55:I55"/>
    <mergeCell ref="G51:G52"/>
    <mergeCell ref="H51:J51"/>
    <mergeCell ref="K51:L51"/>
    <mergeCell ref="M51:P51"/>
    <mergeCell ref="K57:N57"/>
    <mergeCell ref="H58:I58"/>
    <mergeCell ref="K58:N58"/>
    <mergeCell ref="H57:I57"/>
    <mergeCell ref="V52:W52"/>
    <mergeCell ref="H53:J53"/>
    <mergeCell ref="K53:L53"/>
    <mergeCell ref="M53:P53"/>
    <mergeCell ref="S53:T53"/>
    <mergeCell ref="V53:W53"/>
    <mergeCell ref="H59:I59"/>
    <mergeCell ref="K59:N59"/>
    <mergeCell ref="E60:F60"/>
    <mergeCell ref="H60:W60"/>
    <mergeCell ref="E54:E59"/>
    <mergeCell ref="F54:F59"/>
    <mergeCell ref="G54:G59"/>
    <mergeCell ref="K55:N55"/>
    <mergeCell ref="H56:I56"/>
    <mergeCell ref="K56:N56"/>
    <mergeCell ref="C61:F61"/>
    <mergeCell ref="H61:W61"/>
    <mergeCell ref="A62:A66"/>
    <mergeCell ref="B62:B66"/>
    <mergeCell ref="C62:C65"/>
    <mergeCell ref="D62:D65"/>
    <mergeCell ref="H62:W62"/>
    <mergeCell ref="H63:W63"/>
    <mergeCell ref="E64:E65"/>
    <mergeCell ref="F64:F65"/>
    <mergeCell ref="G64:G65"/>
    <mergeCell ref="H64:L64"/>
    <mergeCell ref="N64:Q64"/>
    <mergeCell ref="T64:U64"/>
    <mergeCell ref="H65:L65"/>
    <mergeCell ref="N65:Q65"/>
    <mergeCell ref="T65:U65"/>
    <mergeCell ref="A67:A82"/>
    <mergeCell ref="B67:B82"/>
    <mergeCell ref="C67:C73"/>
    <mergeCell ref="D67:D73"/>
    <mergeCell ref="E67:E69"/>
    <mergeCell ref="F67:F69"/>
    <mergeCell ref="E70:E71"/>
    <mergeCell ref="F70:F71"/>
    <mergeCell ref="G70:G71"/>
    <mergeCell ref="H70:L70"/>
    <mergeCell ref="N70:Q70"/>
    <mergeCell ref="C66:F66"/>
    <mergeCell ref="H66:W66"/>
    <mergeCell ref="G67:G69"/>
    <mergeCell ref="H67:L67"/>
    <mergeCell ref="N73:Q73"/>
    <mergeCell ref="T73:U73"/>
    <mergeCell ref="N67:Q67"/>
    <mergeCell ref="T67:U67"/>
    <mergeCell ref="H69:L69"/>
    <mergeCell ref="N69:Q69"/>
    <mergeCell ref="T69:U69"/>
    <mergeCell ref="H68:I68"/>
    <mergeCell ref="K68:N68"/>
    <mergeCell ref="G74:G81"/>
    <mergeCell ref="H74:L74"/>
    <mergeCell ref="H77:L77"/>
    <mergeCell ref="H81:L81"/>
    <mergeCell ref="T70:U70"/>
    <mergeCell ref="J71:L71"/>
    <mergeCell ref="H72:L72"/>
    <mergeCell ref="N72:Q72"/>
    <mergeCell ref="T72:U72"/>
    <mergeCell ref="L73:M73"/>
    <mergeCell ref="N74:Q74"/>
    <mergeCell ref="T74:U74"/>
    <mergeCell ref="H75:L75"/>
    <mergeCell ref="N75:Q75"/>
    <mergeCell ref="T75:U75"/>
    <mergeCell ref="H76:L76"/>
    <mergeCell ref="N76:Q76"/>
    <mergeCell ref="T76:U76"/>
    <mergeCell ref="N77:Q77"/>
    <mergeCell ref="T77:U77"/>
    <mergeCell ref="H78:L78"/>
    <mergeCell ref="N78:Q78"/>
    <mergeCell ref="T78:U78"/>
    <mergeCell ref="H80:L80"/>
    <mergeCell ref="N80:Q80"/>
    <mergeCell ref="T80:U80"/>
    <mergeCell ref="N81:Q81"/>
    <mergeCell ref="T81:U81"/>
    <mergeCell ref="C82:F82"/>
    <mergeCell ref="L82:M82"/>
    <mergeCell ref="N82:Q82"/>
    <mergeCell ref="S82:T82"/>
    <mergeCell ref="C74:C81"/>
    <mergeCell ref="D74:D81"/>
    <mergeCell ref="E74:E81"/>
    <mergeCell ref="F74:F81"/>
    <mergeCell ref="A83:A84"/>
    <mergeCell ref="B83:B84"/>
    <mergeCell ref="H83:L83"/>
    <mergeCell ref="N83:Q83"/>
    <mergeCell ref="T83:U83"/>
    <mergeCell ref="C84:F84"/>
    <mergeCell ref="H84:K84"/>
    <mergeCell ref="L84:M84"/>
    <mergeCell ref="N84:Q84"/>
    <mergeCell ref="S84:T84"/>
    <mergeCell ref="B92:B93"/>
    <mergeCell ref="H92:L92"/>
    <mergeCell ref="A85:A87"/>
    <mergeCell ref="B85:B87"/>
    <mergeCell ref="C85:C86"/>
    <mergeCell ref="D85:D86"/>
    <mergeCell ref="C87:F87"/>
    <mergeCell ref="A88:A89"/>
    <mergeCell ref="B88:B89"/>
    <mergeCell ref="C89:F89"/>
    <mergeCell ref="H102:N102"/>
    <mergeCell ref="N92:Q92"/>
    <mergeCell ref="T92:U92"/>
    <mergeCell ref="C93:F93"/>
    <mergeCell ref="A94:A95"/>
    <mergeCell ref="B94:B95"/>
    <mergeCell ref="H94:L94"/>
    <mergeCell ref="N94:Q94"/>
    <mergeCell ref="T94:U94"/>
    <mergeCell ref="C95:F95"/>
    <mergeCell ref="V26:W26"/>
    <mergeCell ref="V27:W27"/>
    <mergeCell ref="Q34:R34"/>
    <mergeCell ref="H79:L79"/>
    <mergeCell ref="N79:Q79"/>
    <mergeCell ref="A96:F96"/>
    <mergeCell ref="A90:A91"/>
    <mergeCell ref="B90:B91"/>
    <mergeCell ref="C91:F91"/>
    <mergeCell ref="A92:A93"/>
  </mergeCells>
  <printOptions horizontalCentered="1" verticalCentered="1"/>
  <pageMargins left="0" right="0" top="0" bottom="0" header="0" footer="0"/>
  <pageSetup horizontalDpi="600" verticalDpi="600" orientation="portrait" paperSize="9" scale="94" r:id="rId1"/>
  <rowBreaks count="1" manualBreakCount="1">
    <brk id="6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</cp:lastModifiedBy>
  <cp:lastPrinted>2021-12-15T06:49:34Z</cp:lastPrinted>
  <dcterms:created xsi:type="dcterms:W3CDTF">2013-12-29T03:47:31Z</dcterms:created>
  <dcterms:modified xsi:type="dcterms:W3CDTF">2021-12-15T06:50:29Z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