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안심요양원\안심노인요양원공유문서\[법인, 이사회, 운영위원회]\01. 법인-느티나무\01.이사회\20221219 이사회\"/>
    </mc:Choice>
  </mc:AlternateContent>
  <xr:revisionPtr revIDLastSave="0" documentId="13_ncr:1_{7E827F64-24C3-46DC-B13A-3191FAEA0D91}" xr6:coauthVersionLast="47" xr6:coauthVersionMax="47" xr10:uidLastSave="{00000000-0000-0000-0000-000000000000}"/>
  <bookViews>
    <workbookView xWindow="-120" yWindow="-120" windowWidth="29040" windowHeight="15840" tabRatio="769" activeTab="3" xr2:uid="{00000000-000D-0000-FFFF-FFFF00000000}"/>
  </bookViews>
  <sheets>
    <sheet name="시설(세입)" sheetId="1" r:id="rId1"/>
    <sheet name="시설(세출)" sheetId="14" r:id="rId2"/>
    <sheet name="주간(세입)" sheetId="10" r:id="rId3"/>
    <sheet name="주간(세출)" sheetId="15" r:id="rId4"/>
  </sheets>
  <definedNames>
    <definedName name="_xlnm.Print_Area" localSheetId="0">'시설(세입)'!$A$1:$W$54</definedName>
    <definedName name="_xlnm.Print_Area" localSheetId="1">'시설(세출)'!$A$1:$W$89</definedName>
    <definedName name="_xlnm.Print_Area" localSheetId="2">'주간(세입)'!$A$1:$W$35</definedName>
    <definedName name="_xlnm.Print_Area" localSheetId="3">'주간(세출)'!$A$1:$W$85</definedName>
    <definedName name="_xlnm.Print_Titles" localSheetId="1">'시설(세출)'!$1:$4</definedName>
    <definedName name="_xlnm.Print_Titles" localSheetId="3">'주간(세출)'!$1:$4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5" l="1"/>
  <c r="W76" i="15"/>
  <c r="G76" i="15" s="1"/>
  <c r="W17" i="10"/>
  <c r="W33" i="10"/>
  <c r="W19" i="10"/>
  <c r="G26" i="10"/>
  <c r="G28" i="10"/>
  <c r="G30" i="10"/>
  <c r="V10" i="15"/>
  <c r="V7" i="15"/>
  <c r="V5" i="15"/>
  <c r="K16" i="15" s="1"/>
  <c r="V6" i="15"/>
  <c r="K22" i="15" l="1"/>
  <c r="W39" i="1"/>
  <c r="G39" i="1" s="1"/>
  <c r="M11" i="14"/>
  <c r="M7" i="14"/>
  <c r="V11" i="14" l="1"/>
  <c r="K23" i="14" s="1"/>
  <c r="V7" i="14"/>
  <c r="V6" i="14"/>
  <c r="V5" i="14"/>
  <c r="K24" i="14" l="1"/>
  <c r="K18" i="14"/>
  <c r="H17" i="10"/>
  <c r="N17" i="10"/>
  <c r="W10" i="10"/>
  <c r="W83" i="15"/>
  <c r="G84" i="15" s="1"/>
  <c r="W81" i="15"/>
  <c r="G82" i="15" s="1"/>
  <c r="G80" i="15"/>
  <c r="G75" i="15"/>
  <c r="G72" i="15"/>
  <c r="W69" i="15"/>
  <c r="W68" i="15"/>
  <c r="W67" i="15"/>
  <c r="W66" i="15"/>
  <c r="W65" i="15"/>
  <c r="W64" i="15"/>
  <c r="W63" i="15"/>
  <c r="W62" i="15"/>
  <c r="W61" i="15"/>
  <c r="W60" i="15"/>
  <c r="W59" i="15"/>
  <c r="G59" i="15" s="1"/>
  <c r="W58" i="15"/>
  <c r="W57" i="15"/>
  <c r="W56" i="15"/>
  <c r="W55" i="15"/>
  <c r="W54" i="15"/>
  <c r="G52" i="15"/>
  <c r="G53" i="15" s="1"/>
  <c r="W47" i="15"/>
  <c r="W46" i="15"/>
  <c r="W45" i="15"/>
  <c r="W44" i="15"/>
  <c r="W43" i="15"/>
  <c r="W42" i="15"/>
  <c r="G41" i="15"/>
  <c r="V40" i="15"/>
  <c r="G40" i="15" s="1"/>
  <c r="V39" i="15"/>
  <c r="V38" i="15"/>
  <c r="V37" i="15"/>
  <c r="G37" i="15" s="1"/>
  <c r="V36" i="15"/>
  <c r="G36" i="15" s="1"/>
  <c r="V34" i="15"/>
  <c r="V33" i="15"/>
  <c r="V32" i="15"/>
  <c r="V31" i="15"/>
  <c r="G31" i="15" s="1"/>
  <c r="V30" i="15"/>
  <c r="V29" i="15"/>
  <c r="V28" i="15"/>
  <c r="V27" i="15"/>
  <c r="V13" i="15"/>
  <c r="G13" i="15" s="1"/>
  <c r="X10" i="15"/>
  <c r="X7" i="15"/>
  <c r="X6" i="15"/>
  <c r="G6" i="15"/>
  <c r="G5" i="15"/>
  <c r="G57" i="15" l="1"/>
  <c r="G38" i="15"/>
  <c r="G54" i="15"/>
  <c r="G61" i="15"/>
  <c r="X59" i="15"/>
  <c r="G77" i="15"/>
  <c r="G32" i="15"/>
  <c r="G27" i="15"/>
  <c r="G42" i="15"/>
  <c r="G15" i="15"/>
  <c r="J12" i="15" s="1"/>
  <c r="V12" i="15" s="1"/>
  <c r="G10" i="15" s="1"/>
  <c r="X21" i="15"/>
  <c r="X16" i="15"/>
  <c r="X5" i="15"/>
  <c r="G14" i="15" s="1"/>
  <c r="J9" i="15" s="1"/>
  <c r="V9" i="15" s="1"/>
  <c r="G7" i="15" s="1"/>
  <c r="W87" i="14"/>
  <c r="G87" i="14" s="1"/>
  <c r="G88" i="14" s="1"/>
  <c r="W85" i="14"/>
  <c r="G85" i="14" s="1"/>
  <c r="G86" i="14" s="1"/>
  <c r="W80" i="14"/>
  <c r="G75" i="14"/>
  <c r="W69" i="14"/>
  <c r="W70" i="14"/>
  <c r="W71" i="14"/>
  <c r="W62" i="14"/>
  <c r="G62" i="14" s="1"/>
  <c r="W60" i="14"/>
  <c r="W58" i="14"/>
  <c r="W57" i="14"/>
  <c r="G43" i="14"/>
  <c r="V42" i="14"/>
  <c r="V31" i="14"/>
  <c r="G5" i="14"/>
  <c r="G15" i="14"/>
  <c r="G48" i="15" l="1"/>
  <c r="G70" i="15"/>
  <c r="G35" i="15"/>
  <c r="K17" i="15"/>
  <c r="W16" i="15"/>
  <c r="W21" i="15"/>
  <c r="X11" i="14"/>
  <c r="X7" i="14"/>
  <c r="X6" i="14"/>
  <c r="X5" i="14"/>
  <c r="W22" i="15" l="1"/>
  <c r="K23" i="15" s="1"/>
  <c r="W23" i="15" s="1"/>
  <c r="K24" i="15"/>
  <c r="W17" i="15"/>
  <c r="K18" i="15" s="1"/>
  <c r="W18" i="15" s="1"/>
  <c r="K19" i="15"/>
  <c r="G17" i="14"/>
  <c r="J14" i="14" s="1"/>
  <c r="V14" i="14" s="1"/>
  <c r="G16" i="14"/>
  <c r="J10" i="14" s="1"/>
  <c r="V10" i="14" s="1"/>
  <c r="W23" i="1"/>
  <c r="G43" i="1"/>
  <c r="W28" i="1"/>
  <c r="W31" i="1"/>
  <c r="W34" i="1"/>
  <c r="W37" i="1"/>
  <c r="W19" i="15" l="1"/>
  <c r="K20" i="15"/>
  <c r="W20" i="15" s="1"/>
  <c r="W24" i="15"/>
  <c r="K25" i="15"/>
  <c r="W25" i="15" s="1"/>
  <c r="W7" i="1"/>
  <c r="W8" i="1"/>
  <c r="W11" i="1"/>
  <c r="W14" i="1"/>
  <c r="G21" i="15" l="1"/>
  <c r="G16" i="15"/>
  <c r="G49" i="15" s="1"/>
  <c r="G85" i="15" s="1"/>
  <c r="W6" i="10"/>
  <c r="W22" i="10" l="1"/>
  <c r="G22" i="10" s="1"/>
  <c r="W21" i="10"/>
  <c r="G16" i="10" s="1"/>
  <c r="T20" i="10"/>
  <c r="T19" i="10"/>
  <c r="T18" i="10"/>
  <c r="G23" i="10" l="1"/>
  <c r="W38" i="1" l="1"/>
  <c r="H27" i="1" l="1"/>
  <c r="W27" i="1" s="1"/>
  <c r="W51" i="1"/>
  <c r="W21" i="1" l="1"/>
  <c r="W20" i="1"/>
  <c r="W19" i="1"/>
  <c r="W18" i="1"/>
  <c r="W16" i="1"/>
  <c r="G15" i="1" l="1"/>
  <c r="G18" i="1"/>
  <c r="V33" i="14" l="1"/>
  <c r="G33" i="14" s="1"/>
  <c r="H26" i="1"/>
  <c r="W26" i="1" s="1"/>
  <c r="H10" i="1"/>
  <c r="H12" i="1"/>
  <c r="H9" i="1"/>
  <c r="H32" i="1" l="1"/>
  <c r="W32" i="1" s="1"/>
  <c r="W12" i="1"/>
  <c r="H30" i="1"/>
  <c r="W30" i="1" s="1"/>
  <c r="W10" i="1"/>
  <c r="H29" i="1"/>
  <c r="W29" i="1" s="1"/>
  <c r="W9" i="1"/>
  <c r="H35" i="1"/>
  <c r="W35" i="1" s="1"/>
  <c r="H13" i="1"/>
  <c r="H36" i="1"/>
  <c r="W36" i="1" s="1"/>
  <c r="H33" i="1" l="1"/>
  <c r="W33" i="1" s="1"/>
  <c r="G25" i="1" s="1"/>
  <c r="G40" i="1" s="1"/>
  <c r="W13" i="1"/>
  <c r="W32" i="10" l="1"/>
  <c r="W31" i="10"/>
  <c r="G84" i="14"/>
  <c r="K19" i="14" l="1"/>
  <c r="G32" i="10"/>
  <c r="G33" i="10"/>
  <c r="G78" i="14" l="1"/>
  <c r="W18" i="14" l="1"/>
  <c r="V13" i="14" l="1"/>
  <c r="G11" i="14" s="1"/>
  <c r="V9" i="14"/>
  <c r="G7" i="14" s="1"/>
  <c r="G48" i="1" l="1"/>
  <c r="W50" i="1"/>
  <c r="X60" i="15" s="1"/>
  <c r="G50" i="1" l="1"/>
  <c r="X62" i="14"/>
  <c r="X13" i="14"/>
  <c r="W79" i="14" l="1"/>
  <c r="W72" i="14"/>
  <c r="W68" i="14"/>
  <c r="W67" i="14"/>
  <c r="W66" i="14"/>
  <c r="W65" i="14"/>
  <c r="W64" i="14"/>
  <c r="W63" i="14"/>
  <c r="W61" i="14"/>
  <c r="G61" i="14" s="1"/>
  <c r="W59" i="14"/>
  <c r="G59" i="14" s="1"/>
  <c r="W56" i="14"/>
  <c r="G56" i="14" s="1"/>
  <c r="W54" i="14"/>
  <c r="G54" i="14" s="1"/>
  <c r="G55" i="14" s="1"/>
  <c r="W49" i="14"/>
  <c r="W48" i="14"/>
  <c r="W47" i="14"/>
  <c r="W46" i="14"/>
  <c r="W45" i="14"/>
  <c r="W44" i="14"/>
  <c r="G42" i="14"/>
  <c r="V41" i="14"/>
  <c r="V40" i="14"/>
  <c r="V39" i="14"/>
  <c r="G39" i="14" s="1"/>
  <c r="V38" i="14"/>
  <c r="G38" i="14" s="1"/>
  <c r="V36" i="14"/>
  <c r="V35" i="14"/>
  <c r="V34" i="14"/>
  <c r="V32" i="14"/>
  <c r="V30" i="14"/>
  <c r="V29" i="14"/>
  <c r="G79" i="14" l="1"/>
  <c r="G81" i="14" s="1"/>
  <c r="X61" i="14"/>
  <c r="G6" i="14"/>
  <c r="G29" i="14"/>
  <c r="G40" i="14"/>
  <c r="G34" i="14"/>
  <c r="G44" i="14"/>
  <c r="G63" i="14"/>
  <c r="G73" i="14" l="1"/>
  <c r="G50" i="14"/>
  <c r="G37" i="14"/>
  <c r="W19" i="14"/>
  <c r="K26" i="14" l="1"/>
  <c r="W26" i="14" s="1"/>
  <c r="W23" i="14"/>
  <c r="K21" i="14"/>
  <c r="W21" i="14" s="1"/>
  <c r="K27" i="14" l="1"/>
  <c r="W27" i="14" s="1"/>
  <c r="W24" i="14"/>
  <c r="K25" i="14" s="1"/>
  <c r="W25" i="14" s="1"/>
  <c r="K20" i="14"/>
  <c r="W20" i="14" s="1"/>
  <c r="K22" i="14"/>
  <c r="W22" i="14" s="1"/>
  <c r="G23" i="14" l="1"/>
  <c r="G18" i="14"/>
  <c r="G28" i="14" l="1"/>
  <c r="G51" i="14" s="1"/>
  <c r="G89" i="14" s="1"/>
  <c r="W6" i="1" l="1"/>
  <c r="G5" i="1" s="1"/>
  <c r="G9" i="10" l="1"/>
  <c r="N18" i="10" l="1"/>
  <c r="N19" i="10" l="1"/>
  <c r="W52" i="1"/>
  <c r="G51" i="1" s="1"/>
  <c r="N20" i="10" l="1"/>
  <c r="G17" i="1" l="1"/>
  <c r="H7" i="10" l="1"/>
  <c r="W7" i="10" s="1"/>
  <c r="G22" i="1" l="1"/>
  <c r="H8" i="10"/>
  <c r="W8" i="10" s="1"/>
  <c r="H18" i="10" l="1"/>
  <c r="W18" i="10" s="1"/>
  <c r="G31" i="10"/>
  <c r="G34" i="10" s="1"/>
  <c r="G35" i="10" s="1"/>
  <c r="G25" i="10"/>
  <c r="G14" i="10"/>
  <c r="G15" i="10" s="1"/>
  <c r="G45" i="1"/>
  <c r="W49" i="1"/>
  <c r="G23" i="1"/>
  <c r="G24" i="1" s="1"/>
  <c r="G13" i="10"/>
  <c r="G49" i="1" l="1"/>
  <c r="G53" i="1" s="1"/>
  <c r="G54" i="1" s="1"/>
  <c r="G5" i="10"/>
  <c r="G11" i="10" s="1"/>
  <c r="H19" i="10"/>
  <c r="G90" i="14" l="1"/>
  <c r="G57" i="1"/>
  <c r="G55" i="1"/>
  <c r="H20" i="10"/>
  <c r="W20" i="10" s="1"/>
  <c r="G36" i="10" l="1"/>
  <c r="G86" i="15"/>
</calcChain>
</file>

<file path=xl/sharedStrings.xml><?xml version="1.0" encoding="utf-8"?>
<sst xmlns="http://schemas.openxmlformats.org/spreadsheetml/2006/main" count="1181" uniqueCount="241">
  <si>
    <t xml:space="preserve">◆ 세입                                                                                                      </t>
    <phoneticPr fontId="4" type="noConversion"/>
  </si>
  <si>
    <t xml:space="preserve">  (단위:원)</t>
    <phoneticPr fontId="4" type="noConversion"/>
  </si>
  <si>
    <t>과목</t>
  </si>
  <si>
    <t>예산액</t>
    <phoneticPr fontId="4" type="noConversion"/>
  </si>
  <si>
    <t>산출근거</t>
    <phoneticPr fontId="4" type="noConversion"/>
  </si>
  <si>
    <t>관</t>
  </si>
  <si>
    <t>항</t>
  </si>
  <si>
    <t>목</t>
  </si>
  <si>
    <t>01</t>
    <phoneticPr fontId="4" type="noConversion"/>
  </si>
  <si>
    <t>입소자
부담금수입</t>
    <phoneticPr fontId="4" type="noConversion"/>
  </si>
  <si>
    <t>입소비용수입</t>
  </si>
  <si>
    <t>본인부담비용수입</t>
    <phoneticPr fontId="4" type="noConversion"/>
  </si>
  <si>
    <t>×</t>
    <phoneticPr fontId="4" type="noConversion"/>
  </si>
  <si>
    <t>%</t>
    <phoneticPr fontId="4" type="noConversion"/>
  </si>
  <si>
    <t>명</t>
    <phoneticPr fontId="4" type="noConversion"/>
  </si>
  <si>
    <t>=</t>
    <phoneticPr fontId="4" type="noConversion"/>
  </si>
  <si>
    <t>월</t>
    <phoneticPr fontId="4" type="noConversion"/>
  </si>
  <si>
    <t>식대비용수입</t>
    <phoneticPr fontId="4" type="noConversion"/>
  </si>
  <si>
    <t>합계</t>
  </si>
  <si>
    <t>04</t>
    <phoneticPr fontId="4" type="noConversion"/>
  </si>
  <si>
    <t>보조금수입</t>
  </si>
  <si>
    <t>경상보조금수입</t>
    <phoneticPr fontId="4" type="noConversion"/>
  </si>
  <si>
    <t>05</t>
    <phoneticPr fontId="4" type="noConversion"/>
  </si>
  <si>
    <t>후원금수입</t>
  </si>
  <si>
    <t>비지정후원금</t>
  </si>
  <si>
    <t>06</t>
    <phoneticPr fontId="4" type="noConversion"/>
  </si>
  <si>
    <t>요양급여수입</t>
  </si>
  <si>
    <t>장기요양급여수입</t>
  </si>
  <si>
    <t>08</t>
    <phoneticPr fontId="4" type="noConversion"/>
  </si>
  <si>
    <t>전입금</t>
  </si>
  <si>
    <t>법인전입금</t>
    <phoneticPr fontId="4" type="noConversion"/>
  </si>
  <si>
    <t>09</t>
    <phoneticPr fontId="4" type="noConversion"/>
  </si>
  <si>
    <t>이월금</t>
  </si>
  <si>
    <t>전년도이월금</t>
  </si>
  <si>
    <t>잡수익</t>
  </si>
  <si>
    <t>기타예금이자수입</t>
  </si>
  <si>
    <t>=</t>
    <phoneticPr fontId="4" type="noConversion"/>
  </si>
  <si>
    <t>세입총액</t>
  </si>
  <si>
    <t>일용잡금</t>
  </si>
  <si>
    <t>소계</t>
  </si>
  <si>
    <t>업무추진비</t>
  </si>
  <si>
    <t>기관운영비</t>
  </si>
  <si>
    <t>직책보조비</t>
  </si>
  <si>
    <t>회의비</t>
  </si>
  <si>
    <t>운영비</t>
  </si>
  <si>
    <t>여비</t>
  </si>
  <si>
    <t>차량비</t>
  </si>
  <si>
    <t>기타운영비</t>
  </si>
  <si>
    <t>재산조성비</t>
  </si>
  <si>
    <t>시설비</t>
  </si>
  <si>
    <t>자산취득비</t>
  </si>
  <si>
    <t>사업비</t>
  </si>
  <si>
    <t>생계비</t>
  </si>
  <si>
    <t>수용기관경비</t>
  </si>
  <si>
    <t>의료비</t>
  </si>
  <si>
    <t>장의비</t>
  </si>
  <si>
    <t>전출금</t>
  </si>
  <si>
    <t>부채상환금</t>
  </si>
  <si>
    <t>원금상환금</t>
  </si>
  <si>
    <t>이자지불금</t>
  </si>
  <si>
    <t>잡지출</t>
  </si>
  <si>
    <t>예비비</t>
  </si>
  <si>
    <t>세출총액</t>
  </si>
  <si>
    <t>명</t>
    <phoneticPr fontId="3" type="noConversion"/>
  </si>
  <si>
    <t>(기초)</t>
    <phoneticPr fontId="3" type="noConversion"/>
  </si>
  <si>
    <t>(경감)</t>
    <phoneticPr fontId="3" type="noConversion"/>
  </si>
  <si>
    <t>(일반)</t>
    <phoneticPr fontId="3" type="noConversion"/>
  </si>
  <si>
    <t>×</t>
    <phoneticPr fontId="3" type="noConversion"/>
  </si>
  <si>
    <t>개월</t>
    <phoneticPr fontId="3" type="noConversion"/>
  </si>
  <si>
    <t>=</t>
    <phoneticPr fontId="3" type="noConversion"/>
  </si>
  <si>
    <t xml:space="preserve"> - 직원급식비</t>
    <phoneticPr fontId="3" type="noConversion"/>
  </si>
  <si>
    <t>×</t>
    <phoneticPr fontId="3" type="noConversion"/>
  </si>
  <si>
    <t>%</t>
    <phoneticPr fontId="3" type="noConversion"/>
  </si>
  <si>
    <t>월</t>
    <phoneticPr fontId="3" type="noConversion"/>
  </si>
  <si>
    <t>일</t>
    <phoneticPr fontId="3" type="noConversion"/>
  </si>
  <si>
    <t>명</t>
    <phoneticPr fontId="3" type="noConversion"/>
  </si>
  <si>
    <t>=</t>
    <phoneticPr fontId="3" type="noConversion"/>
  </si>
  <si>
    <t>기타잡수입</t>
    <phoneticPr fontId="3" type="noConversion"/>
  </si>
  <si>
    <t>×</t>
    <phoneticPr fontId="15" type="noConversion"/>
  </si>
  <si>
    <t>07</t>
    <phoneticPr fontId="3" type="noConversion"/>
  </si>
  <si>
    <t>차입금</t>
    <phoneticPr fontId="3" type="noConversion"/>
  </si>
  <si>
    <t>금융기관차입금</t>
    <phoneticPr fontId="3" type="noConversion"/>
  </si>
  <si>
    <t>기타차입금</t>
    <phoneticPr fontId="3" type="noConversion"/>
  </si>
  <si>
    <t xml:space="preserve"> 생계비 외 월</t>
    <phoneticPr fontId="4" type="noConversion"/>
  </si>
  <si>
    <t xml:space="preserve"> 월동대책비</t>
    <phoneticPr fontId="4" type="noConversion"/>
  </si>
  <si>
    <t xml:space="preserve"> 특별위로금</t>
    <phoneticPr fontId="4" type="noConversion"/>
  </si>
  <si>
    <t xml:space="preserve"> 직원복지수당</t>
    <phoneticPr fontId="4" type="noConversion"/>
  </si>
  <si>
    <t xml:space="preserve"> - 촉탁진료비</t>
    <phoneticPr fontId="4" type="noConversion"/>
  </si>
  <si>
    <t>1식</t>
    <phoneticPr fontId="15" type="noConversion"/>
  </si>
  <si>
    <t>임차료</t>
    <phoneticPr fontId="17" type="noConversion"/>
  </si>
  <si>
    <t>예비비 및
 기타</t>
    <phoneticPr fontId="17" type="noConversion"/>
  </si>
  <si>
    <t>예비비</t>
    <phoneticPr fontId="17" type="noConversion"/>
  </si>
  <si>
    <t>반환금</t>
    <phoneticPr fontId="17" type="noConversion"/>
  </si>
  <si>
    <t>적립금 및 준비금</t>
    <phoneticPr fontId="17" type="noConversion"/>
  </si>
  <si>
    <t>운영충당적립금</t>
    <phoneticPr fontId="17" type="noConversion"/>
  </si>
  <si>
    <t>적립금 및 준비금 지출
(특별회계)</t>
    <phoneticPr fontId="17" type="noConversion"/>
  </si>
  <si>
    <t>◆ 세출</t>
    <phoneticPr fontId="3" type="noConversion"/>
  </si>
  <si>
    <t xml:space="preserve">  (단위:원)</t>
    <phoneticPr fontId="3" type="noConversion"/>
  </si>
  <si>
    <t>예산액</t>
    <phoneticPr fontId="3" type="noConversion"/>
  </si>
  <si>
    <t>산출근거</t>
    <phoneticPr fontId="3" type="noConversion"/>
  </si>
  <si>
    <t>각종수당
(직접비)</t>
    <phoneticPr fontId="3" type="noConversion"/>
  </si>
  <si>
    <t>각종수당
(간접비)</t>
    <phoneticPr fontId="17" type="noConversion"/>
  </si>
  <si>
    <t xml:space="preserve"> - 국민연금</t>
    <phoneticPr fontId="3" type="noConversion"/>
  </si>
  <si>
    <t xml:space="preserve"> - 건강보험</t>
    <phoneticPr fontId="3" type="noConversion"/>
  </si>
  <si>
    <t xml:space="preserve"> - 장기요양보험</t>
    <phoneticPr fontId="3" type="noConversion"/>
  </si>
  <si>
    <t xml:space="preserve"> - 고용보험</t>
    <phoneticPr fontId="3" type="noConversion"/>
  </si>
  <si>
    <t xml:space="preserve"> - 산재보험</t>
    <phoneticPr fontId="3" type="noConversion"/>
  </si>
  <si>
    <t xml:space="preserve"> - 입소상담경비</t>
    <phoneticPr fontId="3" type="noConversion"/>
  </si>
  <si>
    <t>분기</t>
    <phoneticPr fontId="3" type="noConversion"/>
  </si>
  <si>
    <t xml:space="preserve"> - 보호자간담회</t>
    <phoneticPr fontId="3" type="noConversion"/>
  </si>
  <si>
    <t>수용비및수수료</t>
    <phoneticPr fontId="3" type="noConversion"/>
  </si>
  <si>
    <t xml:space="preserve"> - 인터넷사용료외  </t>
    <phoneticPr fontId="3" type="noConversion"/>
  </si>
  <si>
    <t>공공요금 및 제세공과금</t>
    <phoneticPr fontId="17" type="noConversion"/>
  </si>
  <si>
    <t xml:space="preserve"> - 전화,전기요금외</t>
    <phoneticPr fontId="3" type="noConversion"/>
  </si>
  <si>
    <t>임차료</t>
    <phoneticPr fontId="17" type="noConversion"/>
  </si>
  <si>
    <t>회</t>
    <phoneticPr fontId="3" type="noConversion"/>
  </si>
  <si>
    <t xml:space="preserve"> - 명절선물</t>
    <phoneticPr fontId="3" type="noConversion"/>
  </si>
  <si>
    <t>년</t>
    <phoneticPr fontId="3" type="noConversion"/>
  </si>
  <si>
    <t xml:space="preserve"> - 상해공제보험</t>
    <phoneticPr fontId="3" type="noConversion"/>
  </si>
  <si>
    <t>02</t>
    <phoneticPr fontId="3" type="noConversion"/>
  </si>
  <si>
    <t>시설비</t>
    <phoneticPr fontId="3" type="noConversion"/>
  </si>
  <si>
    <t>시설장비
유지비</t>
    <phoneticPr fontId="3" type="noConversion"/>
  </si>
  <si>
    <t>03</t>
    <phoneticPr fontId="3" type="noConversion"/>
  </si>
  <si>
    <t>사업비</t>
    <phoneticPr fontId="3" type="noConversion"/>
  </si>
  <si>
    <t>프로그램사업비</t>
    <phoneticPr fontId="3" type="noConversion"/>
  </si>
  <si>
    <t xml:space="preserve"> - 인지기능 프로그램</t>
    <phoneticPr fontId="3" type="noConversion"/>
  </si>
  <si>
    <t xml:space="preserve"> - 여가활동 프로그램</t>
    <phoneticPr fontId="3" type="noConversion"/>
  </si>
  <si>
    <t xml:space="preserve"> - 생신잔치</t>
    <phoneticPr fontId="3" type="noConversion"/>
  </si>
  <si>
    <t xml:space="preserve"> - 어버이날 행사</t>
    <phoneticPr fontId="3" type="noConversion"/>
  </si>
  <si>
    <t xml:space="preserve"> - 명절 행사</t>
    <phoneticPr fontId="3" type="noConversion"/>
  </si>
  <si>
    <t xml:space="preserve"> - 크리스마스 행사</t>
    <phoneticPr fontId="3" type="noConversion"/>
  </si>
  <si>
    <t xml:space="preserve"> - 나들이</t>
    <phoneticPr fontId="3" type="noConversion"/>
  </si>
  <si>
    <t>04</t>
    <phoneticPr fontId="3" type="noConversion"/>
  </si>
  <si>
    <t>06</t>
    <phoneticPr fontId="3" type="noConversion"/>
  </si>
  <si>
    <t>부채상환금</t>
    <phoneticPr fontId="3" type="noConversion"/>
  </si>
  <si>
    <t xml:space="preserve"> - 촉탁진료비</t>
    <phoneticPr fontId="3" type="noConversion"/>
  </si>
  <si>
    <t>08</t>
    <phoneticPr fontId="3" type="noConversion"/>
  </si>
  <si>
    <t>예비비 및
 기타</t>
    <phoneticPr fontId="17" type="noConversion"/>
  </si>
  <si>
    <t>예비비</t>
    <phoneticPr fontId="17" type="noConversion"/>
  </si>
  <si>
    <t>반환금</t>
    <phoneticPr fontId="17" type="noConversion"/>
  </si>
  <si>
    <t>09</t>
    <phoneticPr fontId="3" type="noConversion"/>
  </si>
  <si>
    <t>적립금 및 준비금</t>
    <phoneticPr fontId="17" type="noConversion"/>
  </si>
  <si>
    <t>운영충당적립금</t>
    <phoneticPr fontId="17" type="noConversion"/>
  </si>
  <si>
    <t>적립금 및 준비금 지출
(특별회계)</t>
    <phoneticPr fontId="17" type="noConversion"/>
  </si>
  <si>
    <t xml:space="preserve"> - 유관처축의금</t>
    <phoneticPr fontId="3" type="noConversion"/>
  </si>
  <si>
    <t xml:space="preserve"> - 유관처부의금</t>
    <phoneticPr fontId="3" type="noConversion"/>
  </si>
  <si>
    <t xml:space="preserve"> - 운영위원회</t>
    <phoneticPr fontId="3" type="noConversion"/>
  </si>
  <si>
    <t xml:space="preserve"> - 교통비 외</t>
    <phoneticPr fontId="3" type="noConversion"/>
  </si>
  <si>
    <t xml:space="preserve"> - 배상보험 외</t>
    <phoneticPr fontId="3" type="noConversion"/>
  </si>
  <si>
    <t xml:space="preserve"> - 교육비</t>
    <phoneticPr fontId="3" type="noConversion"/>
  </si>
  <si>
    <t xml:space="preserve"> - 부식대 외</t>
    <phoneticPr fontId="3" type="noConversion"/>
  </si>
  <si>
    <t xml:space="preserve"> - 생활물품 외</t>
    <phoneticPr fontId="3" type="noConversion"/>
  </si>
  <si>
    <t>사회보험
부담비용
(직접비)</t>
    <phoneticPr fontId="3" type="noConversion"/>
  </si>
  <si>
    <t>사회보험
부담비용
(간접비)</t>
    <phoneticPr fontId="3" type="noConversion"/>
  </si>
  <si>
    <t>직원식재료
수입</t>
    <phoneticPr fontId="4" type="noConversion"/>
  </si>
  <si>
    <t>전년도이월금
(후원금)</t>
    <phoneticPr fontId="3" type="noConversion"/>
  </si>
  <si>
    <t>법인회계전출금</t>
    <phoneticPr fontId="3" type="noConversion"/>
  </si>
  <si>
    <t xml:space="preserve"> 명절귀성여비</t>
    <phoneticPr fontId="3" type="noConversion"/>
  </si>
  <si>
    <t xml:space="preserve"> 복지수당</t>
    <phoneticPr fontId="3" type="noConversion"/>
  </si>
  <si>
    <t>시군구보조금</t>
    <phoneticPr fontId="4" type="noConversion"/>
  </si>
  <si>
    <t>급여
(간접비)</t>
    <phoneticPr fontId="17" type="noConversion"/>
  </si>
  <si>
    <t>월</t>
    <phoneticPr fontId="4" type="noConversion"/>
  </si>
  <si>
    <t xml:space="preserve"> - 입소보호 </t>
    <phoneticPr fontId="4" type="noConversion"/>
  </si>
  <si>
    <t>×</t>
  </si>
  <si>
    <t>인력가산</t>
    <phoneticPr fontId="3" type="noConversion"/>
  </si>
  <si>
    <t>급여
(직접비)</t>
    <phoneticPr fontId="17" type="noConversion"/>
  </si>
  <si>
    <t xml:space="preserve"> - 어르신 약제및 진료비</t>
    <phoneticPr fontId="3" type="noConversion"/>
  </si>
  <si>
    <t>2023년 안심노인요양시설 예산서</t>
    <phoneticPr fontId="4" type="noConversion"/>
  </si>
  <si>
    <t>2023년 안심노인요양시설 예산서</t>
    <phoneticPr fontId="3" type="noConversion"/>
  </si>
  <si>
    <t>2023년 안심노인요양시설 주간보호 예산서</t>
    <phoneticPr fontId="3" type="noConversion"/>
  </si>
  <si>
    <t>31명기준/기초7명, 경감:19명, 일반5명 (1등급:5명 2등급:7명, 3등급:19명기준)</t>
    <phoneticPr fontId="4" type="noConversion"/>
  </si>
  <si>
    <t xml:space="preserve"> - 검체지원금</t>
    <phoneticPr fontId="15" type="noConversion"/>
  </si>
  <si>
    <t>인건비</t>
    <phoneticPr fontId="17" type="noConversion"/>
  </si>
  <si>
    <t>사무비</t>
    <phoneticPr fontId="17" type="noConversion"/>
  </si>
  <si>
    <t>퇴직금및퇴직적립금</t>
    <phoneticPr fontId="3" type="noConversion"/>
  </si>
  <si>
    <t xml:space="preserve"> - 월급여 해당분(직접비)</t>
    <phoneticPr fontId="3" type="noConversion"/>
  </si>
  <si>
    <t xml:space="preserve"> - 월급여 해당분(간접비)</t>
    <phoneticPr fontId="3" type="noConversion"/>
  </si>
  <si>
    <t>=</t>
    <phoneticPr fontId="17" type="noConversion"/>
  </si>
  <si>
    <t xml:space="preserve"> 강사료</t>
    <phoneticPr fontId="17" type="noConversion"/>
  </si>
  <si>
    <t>개월</t>
    <phoneticPr fontId="17" type="noConversion"/>
  </si>
  <si>
    <t xml:space="preserve"> - 기관 광고비 외</t>
    <phoneticPr fontId="17" type="noConversion"/>
  </si>
  <si>
    <t>월</t>
    <phoneticPr fontId="17" type="noConversion"/>
  </si>
  <si>
    <t xml:space="preserve"> - 원장 외</t>
    <phoneticPr fontId="3" type="noConversion"/>
  </si>
  <si>
    <t xml:space="preserve"> - 기타회의</t>
    <phoneticPr fontId="3" type="noConversion"/>
  </si>
  <si>
    <t xml:space="preserve"> - 차량유대 외</t>
    <phoneticPr fontId="3" type="noConversion"/>
  </si>
  <si>
    <t xml:space="preserve"> - 주차장 토지대부료</t>
    <phoneticPr fontId="17" type="noConversion"/>
  </si>
  <si>
    <t>( 주차장 3필지 총 합 3,300,000)</t>
    <phoneticPr fontId="17" type="noConversion"/>
  </si>
  <si>
    <t xml:space="preserve"> - 회식비</t>
    <phoneticPr fontId="3" type="noConversion"/>
  </si>
  <si>
    <t xml:space="preserve"> - 피복비</t>
    <phoneticPr fontId="3" type="noConversion"/>
  </si>
  <si>
    <t>회</t>
    <phoneticPr fontId="17" type="noConversion"/>
  </si>
  <si>
    <t xml:space="preserve"> - 워크샵</t>
    <phoneticPr fontId="3" type="noConversion"/>
  </si>
  <si>
    <t xml:space="preserve"> - EV 보수비 외</t>
    <phoneticPr fontId="3" type="noConversion"/>
  </si>
  <si>
    <t xml:space="preserve"> - 특별급식비</t>
    <phoneticPr fontId="17" type="noConversion"/>
  </si>
  <si>
    <t>×</t>
    <phoneticPr fontId="17" type="noConversion"/>
  </si>
  <si>
    <t>명</t>
    <phoneticPr fontId="17" type="noConversion"/>
  </si>
  <si>
    <t xml:space="preserve"> - 직원 중식, 간식비</t>
    <phoneticPr fontId="17" type="noConversion"/>
  </si>
  <si>
    <t xml:space="preserve"> - 어르신피복비</t>
    <phoneticPr fontId="17" type="noConversion"/>
  </si>
  <si>
    <t>벌</t>
    <phoneticPr fontId="17" type="noConversion"/>
  </si>
  <si>
    <t xml:space="preserve"> - </t>
    <phoneticPr fontId="17" type="noConversion"/>
  </si>
  <si>
    <t>분기</t>
    <phoneticPr fontId="17" type="noConversion"/>
  </si>
  <si>
    <t xml:space="preserve"> - 강사료</t>
    <phoneticPr fontId="3" type="noConversion"/>
  </si>
  <si>
    <t xml:space="preserve"> - 지역사회개발 사업</t>
    <phoneticPr fontId="3" type="noConversion"/>
  </si>
  <si>
    <t xml:space="preserve"> - 자원봉사 및 후원사업</t>
    <phoneticPr fontId="3" type="noConversion"/>
  </si>
  <si>
    <t xml:space="preserve"> - 회의 시 여비 및 경비조</t>
    <phoneticPr fontId="3" type="noConversion"/>
  </si>
  <si>
    <t xml:space="preserve"> - 검체지원금 지급</t>
    <phoneticPr fontId="17" type="noConversion"/>
  </si>
  <si>
    <t xml:space="preserve"> - 매월 적립</t>
    <phoneticPr fontId="3" type="noConversion"/>
  </si>
  <si>
    <t>월</t>
    <phoneticPr fontId="3" type="noConversion"/>
  </si>
  <si>
    <t>운영충당 적립금</t>
    <phoneticPr fontId="17" type="noConversion"/>
  </si>
  <si>
    <t>환경개선준비금</t>
    <phoneticPr fontId="17" type="noConversion"/>
  </si>
  <si>
    <t>시설환경개선준비금</t>
    <phoneticPr fontId="17" type="noConversion"/>
  </si>
  <si>
    <t xml:space="preserve"> - 6명기준/ 경감 3명, 일반 1명 (일 8시간 월 20일, 4등급기준)</t>
    <phoneticPr fontId="3" type="noConversion"/>
  </si>
  <si>
    <t xml:space="preserve"> - 주야간보호 6명기준 </t>
    <phoneticPr fontId="3" type="noConversion"/>
  </si>
  <si>
    <t>월</t>
    <phoneticPr fontId="15" type="noConversion"/>
  </si>
  <si>
    <t>일</t>
    <phoneticPr fontId="15" type="noConversion"/>
  </si>
  <si>
    <t xml:space="preserve"> (직접비) 팀장 외 2명 월 6,031,740</t>
    <phoneticPr fontId="17" type="noConversion"/>
  </si>
  <si>
    <t>0.25</t>
    <phoneticPr fontId="3" type="noConversion"/>
  </si>
  <si>
    <t>(휴가비포함)</t>
    <phoneticPr fontId="3" type="noConversion"/>
  </si>
  <si>
    <t>=</t>
    <phoneticPr fontId="3" type="noConversion"/>
  </si>
  <si>
    <t xml:space="preserve"> (직접비) 과장 외 18명</t>
    <phoneticPr fontId="17" type="noConversion"/>
  </si>
  <si>
    <t xml:space="preserve"> (간접비) 원장 외 2명</t>
    <phoneticPr fontId="3" type="noConversion"/>
  </si>
  <si>
    <t xml:space="preserve"> (직접비) 각종수당</t>
    <phoneticPr fontId="17" type="noConversion"/>
  </si>
  <si>
    <t>장기근속</t>
    <phoneticPr fontId="17" type="noConversion"/>
  </si>
  <si>
    <t>원장님 국민연금분 제외함</t>
    <phoneticPr fontId="17" type="noConversion"/>
  </si>
  <si>
    <t xml:space="preserve"> - 물품 구입 외 </t>
    <phoneticPr fontId="17" type="noConversion"/>
  </si>
  <si>
    <t>직접</t>
    <phoneticPr fontId="17" type="noConversion"/>
  </si>
  <si>
    <t>간접</t>
    <phoneticPr fontId="17" type="noConversion"/>
  </si>
  <si>
    <t>각종수당</t>
    <phoneticPr fontId="17" type="noConversion"/>
  </si>
  <si>
    <t>가산금수입</t>
    <phoneticPr fontId="3" type="noConversion"/>
  </si>
  <si>
    <t>장기근속수당</t>
    <phoneticPr fontId="3" type="noConversion"/>
  </si>
  <si>
    <t>장기근속</t>
    <phoneticPr fontId="3" type="noConversion"/>
  </si>
  <si>
    <t>가산금수입</t>
    <phoneticPr fontId="15" type="noConversion"/>
  </si>
  <si>
    <t xml:space="preserve"> (간접비) 조리원 1명 월 2,010,580</t>
    <phoneticPr fontId="3" type="noConversion"/>
  </si>
  <si>
    <t xml:space="preserve"> - 팀장 외</t>
    <phoneticPr fontId="3" type="noConversion"/>
  </si>
  <si>
    <t xml:space="preserve"> (직접비) 각종수당 월 558,260</t>
    <phoneticPr fontId="17" type="noConversion"/>
  </si>
  <si>
    <t xml:space="preserve"> (간접비) 각종수당 월 99,420</t>
    <phoneticPr fontId="17" type="noConversion"/>
  </si>
  <si>
    <t xml:space="preserve"> (간접비) 각종수당</t>
    <phoneticPr fontId="17" type="noConversion"/>
  </si>
  <si>
    <t>(장기근속수당 1,100,000원 포함)</t>
    <phoneticPr fontId="17" type="noConversion"/>
  </si>
  <si>
    <t>(장기근속수당 100,000원 포함)</t>
    <phoneticPr fontId="17" type="noConversion"/>
  </si>
  <si>
    <t>(장기근속수당 180,000원 포함)</t>
    <phoneticPr fontId="17" type="noConversion"/>
  </si>
  <si>
    <t>(장기근속수당 80,000원 포함)</t>
    <phoneticPr fontId="17" type="noConversion"/>
  </si>
  <si>
    <t xml:space="preserve"> - CCTV 의무설치 비용, 휴게실 설치비용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</si>
</sst>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#,##0.0_);[Red]\(#,##0.0\)"/>
    <numFmt numFmtId="178" formatCode="#,##0.00_);[Red]\(#,##0.00\)"/>
    <numFmt numFmtId="179" formatCode="#,##0.000_);[Red]\(#,##0.000\)"/>
  </numFmts>
  <fonts count="22" x14ac:knownFonts="1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8"/>
      <color indexed="8"/>
      <name val="휴먼엑스포"/>
      <family val="1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2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sz val="12"/>
      <color indexed="8"/>
      <name val="Arial Narrow"/>
      <family val="2"/>
    </font>
    <font>
      <sz val="9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8"/>
      <color indexed="8"/>
      <name val="맑은 고딕"/>
      <family val="3"/>
      <charset val="129"/>
    </font>
    <font>
      <sz val="7"/>
      <color indexed="8"/>
      <name val="굴림"/>
      <family val="3"/>
      <charset val="129"/>
    </font>
    <font>
      <sz val="8"/>
      <name val="맑은 고딕"/>
      <family val="3"/>
      <charset val="129"/>
    </font>
    <font>
      <sz val="12"/>
      <color rgb="FFFF0000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7"/>
      <color indexed="8"/>
      <name val="맑은 고딕"/>
      <family val="3"/>
      <charset val="129"/>
    </font>
    <font>
      <sz val="12"/>
      <color theme="1"/>
      <name val="Arial Narrow"/>
      <family val="2"/>
    </font>
    <font>
      <sz val="10"/>
      <color indexed="8"/>
      <name val="Arial Narrow"/>
      <family val="2"/>
    </font>
    <font>
      <sz val="6"/>
      <color indexed="8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468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left" vertical="center" wrapText="1"/>
    </xf>
    <xf numFmtId="41" fontId="7" fillId="0" borderId="0" xfId="1" applyFont="1" applyBorder="1" applyAlignment="1">
      <alignment horizontal="left" vertical="center"/>
    </xf>
    <xf numFmtId="176" fontId="7" fillId="0" borderId="0" xfId="0" quotePrefix="1" applyNumberFormat="1" applyFont="1" applyAlignment="1">
      <alignment horizontal="left" vertical="center" wrapText="1"/>
    </xf>
    <xf numFmtId="176" fontId="7" fillId="0" borderId="2" xfId="0" applyNumberFormat="1" applyFont="1" applyBorder="1" applyAlignment="1">
      <alignment horizontal="right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left" vertical="center" wrapText="1"/>
    </xf>
    <xf numFmtId="176" fontId="7" fillId="0" borderId="4" xfId="0" quotePrefix="1" applyNumberFormat="1" applyFont="1" applyBorder="1" applyAlignment="1">
      <alignment horizontal="left" vertical="center" wrapText="1"/>
    </xf>
    <xf numFmtId="176" fontId="7" fillId="0" borderId="5" xfId="0" applyNumberFormat="1" applyFont="1" applyBorder="1" applyAlignment="1">
      <alignment horizontal="right" vertical="center" wrapText="1"/>
    </xf>
    <xf numFmtId="41" fontId="10" fillId="0" borderId="6" xfId="1" applyFont="1" applyBorder="1" applyAlignment="1">
      <alignment horizontal="right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left" vertical="center" wrapText="1"/>
    </xf>
    <xf numFmtId="176" fontId="7" fillId="0" borderId="8" xfId="0" quotePrefix="1" applyNumberFormat="1" applyFont="1" applyBorder="1" applyAlignment="1">
      <alignment horizontal="left" vertical="center" wrapText="1"/>
    </xf>
    <xf numFmtId="176" fontId="7" fillId="0" borderId="9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41" fontId="11" fillId="0" borderId="0" xfId="1" applyFont="1">
      <alignment vertical="center"/>
    </xf>
    <xf numFmtId="41" fontId="10" fillId="0" borderId="10" xfId="1" applyFont="1" applyBorder="1" applyAlignment="1">
      <alignment horizontal="right" vertical="center" wrapText="1"/>
    </xf>
    <xf numFmtId="176" fontId="7" fillId="0" borderId="0" xfId="0" applyNumberFormat="1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right" vertical="center" wrapText="1"/>
    </xf>
    <xf numFmtId="176" fontId="7" fillId="0" borderId="14" xfId="0" applyNumberFormat="1" applyFont="1" applyBorder="1" applyAlignment="1">
      <alignment horizontal="center" vertical="center" wrapText="1"/>
    </xf>
    <xf numFmtId="176" fontId="7" fillId="0" borderId="15" xfId="0" applyNumberFormat="1" applyFont="1" applyBorder="1" applyAlignment="1">
      <alignment horizontal="left" vertical="center" wrapText="1"/>
    </xf>
    <xf numFmtId="176" fontId="7" fillId="0" borderId="16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41" fontId="7" fillId="0" borderId="0" xfId="1" applyFont="1">
      <alignment vertical="center"/>
    </xf>
    <xf numFmtId="41" fontId="12" fillId="0" borderId="0" xfId="1" applyFont="1">
      <alignment vertical="center"/>
    </xf>
    <xf numFmtId="176" fontId="7" fillId="0" borderId="0" xfId="0" applyNumberFormat="1" applyFont="1" applyAlignment="1">
      <alignment horizontal="right" vertical="center" wrapText="1"/>
    </xf>
    <xf numFmtId="41" fontId="5" fillId="0" borderId="0" xfId="1" applyFont="1">
      <alignment vertical="center"/>
    </xf>
    <xf numFmtId="41" fontId="7" fillId="0" borderId="0" xfId="1" applyFont="1" applyAlignment="1">
      <alignment horizontal="center" vertical="center"/>
    </xf>
    <xf numFmtId="41" fontId="7" fillId="0" borderId="0" xfId="1" applyFont="1" applyAlignment="1">
      <alignment horizontal="left" vertical="center"/>
    </xf>
    <xf numFmtId="41" fontId="7" fillId="0" borderId="0" xfId="1" applyFont="1" applyAlignment="1">
      <alignment horizontal="right" vertical="center"/>
    </xf>
    <xf numFmtId="0" fontId="6" fillId="0" borderId="0" xfId="0" applyFont="1">
      <alignment vertical="center"/>
    </xf>
    <xf numFmtId="176" fontId="7" fillId="0" borderId="0" xfId="0" applyNumberFormat="1" applyFont="1" applyAlignment="1">
      <alignment vertical="center" wrapText="1"/>
    </xf>
    <xf numFmtId="176" fontId="10" fillId="0" borderId="6" xfId="0" applyNumberFormat="1" applyFont="1" applyBorder="1" applyAlignment="1">
      <alignment horizontal="right" vertical="center" wrapText="1"/>
    </xf>
    <xf numFmtId="176" fontId="10" fillId="0" borderId="17" xfId="0" applyNumberFormat="1" applyFont="1" applyBorder="1" applyAlignment="1">
      <alignment horizontal="right" vertical="center" wrapText="1"/>
    </xf>
    <xf numFmtId="176" fontId="10" fillId="0" borderId="18" xfId="0" applyNumberFormat="1" applyFont="1" applyBorder="1" applyAlignment="1">
      <alignment horizontal="right" vertical="center" wrapText="1"/>
    </xf>
    <xf numFmtId="176" fontId="10" fillId="0" borderId="24" xfId="0" applyNumberFormat="1" applyFont="1" applyBorder="1" applyAlignment="1">
      <alignment horizontal="right" vertical="center" wrapText="1"/>
    </xf>
    <xf numFmtId="176" fontId="7" fillId="0" borderId="4" xfId="0" applyNumberFormat="1" applyFont="1" applyBorder="1" applyAlignment="1">
      <alignment vertical="center" wrapText="1"/>
    </xf>
    <xf numFmtId="176" fontId="10" fillId="0" borderId="26" xfId="0" applyNumberFormat="1" applyFont="1" applyBorder="1" applyAlignment="1">
      <alignment horizontal="right" vertical="center" wrapText="1"/>
    </xf>
    <xf numFmtId="0" fontId="7" fillId="0" borderId="27" xfId="0" applyFont="1" applyBorder="1" applyAlignment="1">
      <alignment horizontal="center" vertical="center" wrapText="1"/>
    </xf>
    <xf numFmtId="176" fontId="10" fillId="0" borderId="28" xfId="0" applyNumberFormat="1" applyFont="1" applyBorder="1" applyAlignment="1">
      <alignment horizontal="right" vertical="center" wrapText="1"/>
    </xf>
    <xf numFmtId="0" fontId="7" fillId="0" borderId="29" xfId="0" applyFont="1" applyBorder="1" applyAlignment="1">
      <alignment horizontal="center" vertical="center" wrapText="1"/>
    </xf>
    <xf numFmtId="176" fontId="10" fillId="0" borderId="29" xfId="0" applyNumberFormat="1" applyFont="1" applyBorder="1" applyAlignment="1">
      <alignment horizontal="right" vertical="center" wrapText="1"/>
    </xf>
    <xf numFmtId="0" fontId="7" fillId="0" borderId="12" xfId="0" applyFont="1" applyBorder="1" applyAlignment="1">
      <alignment horizontal="center" vertical="center" wrapText="1"/>
    </xf>
    <xf numFmtId="176" fontId="10" fillId="0" borderId="0" xfId="0" applyNumberFormat="1" applyFont="1" applyAlignment="1">
      <alignment horizontal="righ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76" fontId="10" fillId="0" borderId="0" xfId="0" applyNumberFormat="1" applyFont="1" applyAlignment="1">
      <alignment vertical="center" wrapText="1"/>
    </xf>
    <xf numFmtId="176" fontId="5" fillId="0" borderId="0" xfId="0" applyNumberFormat="1" applyFont="1">
      <alignment vertical="center"/>
    </xf>
    <xf numFmtId="176" fontId="7" fillId="0" borderId="35" xfId="0" applyNumberFormat="1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41" fontId="10" fillId="0" borderId="18" xfId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41" fontId="10" fillId="0" borderId="24" xfId="1" applyFont="1" applyBorder="1" applyAlignment="1">
      <alignment horizontal="right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41" fontId="10" fillId="0" borderId="18" xfId="1" applyFont="1" applyBorder="1" applyAlignment="1">
      <alignment horizontal="right" vertical="center" wrapText="1"/>
    </xf>
    <xf numFmtId="0" fontId="7" fillId="0" borderId="55" xfId="0" applyFont="1" applyBorder="1" applyAlignment="1">
      <alignment horizontal="center" vertical="center" wrapText="1"/>
    </xf>
    <xf numFmtId="176" fontId="10" fillId="0" borderId="75" xfId="0" applyNumberFormat="1" applyFont="1" applyBorder="1" applyAlignment="1">
      <alignment horizontal="right" vertical="center" wrapText="1"/>
    </xf>
    <xf numFmtId="43" fontId="5" fillId="0" borderId="0" xfId="0" applyNumberFormat="1" applyFont="1">
      <alignment vertical="center"/>
    </xf>
    <xf numFmtId="41" fontId="5" fillId="0" borderId="0" xfId="0" applyNumberFormat="1" applyFont="1">
      <alignment vertical="center"/>
    </xf>
    <xf numFmtId="41" fontId="11" fillId="0" borderId="0" xfId="0" applyNumberFormat="1" applyFont="1">
      <alignment vertical="center"/>
    </xf>
    <xf numFmtId="176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41" fontId="11" fillId="0" borderId="0" xfId="1" applyFont="1" applyAlignment="1">
      <alignment horizontal="center" vertical="center"/>
    </xf>
    <xf numFmtId="41" fontId="16" fillId="3" borderId="0" xfId="0" applyNumberFormat="1" applyFont="1" applyFill="1">
      <alignment vertical="center"/>
    </xf>
    <xf numFmtId="0" fontId="7" fillId="0" borderId="24" xfId="0" applyFont="1" applyBorder="1" applyAlignment="1">
      <alignment horizontal="center" vertical="center" wrapText="1"/>
    </xf>
    <xf numFmtId="176" fontId="7" fillId="0" borderId="0" xfId="0" quotePrefix="1" applyNumberFormat="1" applyFont="1" applyAlignment="1">
      <alignment horizontal="center" vertical="center" wrapText="1"/>
    </xf>
    <xf numFmtId="176" fontId="10" fillId="0" borderId="57" xfId="0" applyNumberFormat="1" applyFont="1" applyBorder="1" applyAlignment="1">
      <alignment horizontal="right" vertical="center" wrapText="1"/>
    </xf>
    <xf numFmtId="176" fontId="14" fillId="0" borderId="4" xfId="0" applyNumberFormat="1" applyFont="1" applyBorder="1" applyAlignment="1">
      <alignment horizontal="left" vertical="center" wrapText="1"/>
    </xf>
    <xf numFmtId="176" fontId="14" fillId="0" borderId="0" xfId="0" applyNumberFormat="1" applyFont="1" applyAlignment="1">
      <alignment horizontal="left" vertical="center" wrapText="1"/>
    </xf>
    <xf numFmtId="176" fontId="14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6" fontId="10" fillId="0" borderId="51" xfId="0" applyNumberFormat="1" applyFont="1" applyBorder="1" applyAlignment="1">
      <alignment horizontal="right" vertical="center" wrapText="1"/>
    </xf>
    <xf numFmtId="176" fontId="10" fillId="0" borderId="11" xfId="0" applyNumberFormat="1" applyFont="1" applyBorder="1" applyAlignment="1">
      <alignment horizontal="right" vertical="center" wrapText="1"/>
    </xf>
    <xf numFmtId="176" fontId="10" fillId="0" borderId="22" xfId="0" applyNumberFormat="1" applyFont="1" applyBorder="1" applyAlignment="1">
      <alignment horizontal="right" vertical="center" wrapText="1"/>
    </xf>
    <xf numFmtId="176" fontId="10" fillId="0" borderId="36" xfId="0" applyNumberFormat="1" applyFont="1" applyBorder="1" applyAlignment="1">
      <alignment horizontal="righ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7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76" fontId="14" fillId="0" borderId="0" xfId="0" applyNumberFormat="1" applyFont="1" applyAlignment="1">
      <alignment vertical="center" wrapText="1"/>
    </xf>
    <xf numFmtId="176" fontId="14" fillId="0" borderId="0" xfId="0" quotePrefix="1" applyNumberFormat="1" applyFont="1" applyAlignment="1">
      <alignment horizontal="left" vertical="center" wrapText="1"/>
    </xf>
    <xf numFmtId="176" fontId="14" fillId="0" borderId="4" xfId="0" applyNumberFormat="1" applyFont="1" applyBorder="1" applyAlignment="1">
      <alignment vertical="center" wrapText="1"/>
    </xf>
    <xf numFmtId="176" fontId="14" fillId="0" borderId="4" xfId="0" quotePrefix="1" applyNumberFormat="1" applyFont="1" applyBorder="1" applyAlignment="1">
      <alignment horizontal="left" vertical="center" wrapText="1"/>
    </xf>
    <xf numFmtId="176" fontId="14" fillId="0" borderId="19" xfId="0" applyNumberFormat="1" applyFont="1" applyBorder="1" applyAlignment="1">
      <alignment horizontal="left" vertical="center" wrapText="1"/>
    </xf>
    <xf numFmtId="176" fontId="14" fillId="0" borderId="19" xfId="0" applyNumberFormat="1" applyFont="1" applyBorder="1" applyAlignment="1">
      <alignment vertical="center" wrapText="1"/>
    </xf>
    <xf numFmtId="176" fontId="14" fillId="0" borderId="19" xfId="0" quotePrefix="1" applyNumberFormat="1" applyFont="1" applyBorder="1" applyAlignment="1">
      <alignment horizontal="left" vertical="center" wrapText="1"/>
    </xf>
    <xf numFmtId="176" fontId="14" fillId="0" borderId="8" xfId="0" applyNumberFormat="1" applyFont="1" applyBorder="1" applyAlignment="1">
      <alignment horizontal="left" vertical="center" wrapText="1"/>
    </xf>
    <xf numFmtId="176" fontId="14" fillId="0" borderId="8" xfId="0" quotePrefix="1" applyNumberFormat="1" applyFont="1" applyBorder="1" applyAlignment="1">
      <alignment horizontal="left" vertical="center" wrapText="1"/>
    </xf>
    <xf numFmtId="176" fontId="14" fillId="0" borderId="19" xfId="0" applyNumberFormat="1" applyFont="1" applyBorder="1" applyAlignment="1">
      <alignment horizontal="center" vertical="center" wrapText="1"/>
    </xf>
    <xf numFmtId="176" fontId="14" fillId="0" borderId="20" xfId="0" applyNumberFormat="1" applyFont="1" applyBorder="1" applyAlignment="1">
      <alignment horizontal="right" vertical="center" wrapText="1"/>
    </xf>
    <xf numFmtId="176" fontId="14" fillId="0" borderId="2" xfId="0" applyNumberFormat="1" applyFont="1" applyBorder="1" applyAlignment="1">
      <alignment horizontal="right" vertical="center" wrapText="1"/>
    </xf>
    <xf numFmtId="176" fontId="14" fillId="0" borderId="4" xfId="0" applyNumberFormat="1" applyFont="1" applyBorder="1" applyAlignment="1">
      <alignment horizontal="center" vertical="center" wrapText="1"/>
    </xf>
    <xf numFmtId="176" fontId="14" fillId="0" borderId="5" xfId="0" applyNumberFormat="1" applyFont="1" applyBorder="1" applyAlignment="1">
      <alignment horizontal="right" vertical="center" wrapText="1"/>
    </xf>
    <xf numFmtId="176" fontId="14" fillId="0" borderId="0" xfId="0" quotePrefix="1" applyNumberFormat="1" applyFont="1" applyAlignment="1">
      <alignment horizontal="center" vertical="center" wrapText="1"/>
    </xf>
    <xf numFmtId="176" fontId="14" fillId="0" borderId="22" xfId="0" applyNumberFormat="1" applyFont="1" applyBorder="1" applyAlignment="1">
      <alignment vertical="center" wrapText="1"/>
    </xf>
    <xf numFmtId="176" fontId="14" fillId="0" borderId="22" xfId="0" quotePrefix="1" applyNumberFormat="1" applyFont="1" applyBorder="1" applyAlignment="1">
      <alignment horizontal="left" vertical="center" wrapText="1"/>
    </xf>
    <xf numFmtId="176" fontId="14" fillId="0" borderId="0" xfId="0" quotePrefix="1" applyNumberFormat="1" applyFont="1" applyAlignment="1">
      <alignment horizontal="right" vertical="center" wrapText="1"/>
    </xf>
    <xf numFmtId="176" fontId="14" fillId="0" borderId="8" xfId="0" applyNumberFormat="1" applyFont="1" applyBorder="1" applyAlignment="1">
      <alignment vertical="center" wrapText="1"/>
    </xf>
    <xf numFmtId="176" fontId="14" fillId="0" borderId="9" xfId="0" applyNumberFormat="1" applyFont="1" applyBorder="1" applyAlignment="1">
      <alignment horizontal="right" vertical="center" wrapText="1"/>
    </xf>
    <xf numFmtId="176" fontId="14" fillId="0" borderId="30" xfId="0" applyNumberFormat="1" applyFont="1" applyBorder="1" applyAlignment="1">
      <alignment vertical="center" wrapText="1"/>
    </xf>
    <xf numFmtId="176" fontId="14" fillId="0" borderId="33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4" fillId="0" borderId="31" xfId="0" applyNumberFormat="1" applyFont="1" applyBorder="1" applyAlignment="1">
      <alignment horizontal="center" vertical="center" wrapText="1"/>
    </xf>
    <xf numFmtId="176" fontId="14" fillId="0" borderId="15" xfId="0" applyNumberFormat="1" applyFont="1" applyBorder="1" applyAlignment="1">
      <alignment horizontal="left" vertical="center" wrapText="1"/>
    </xf>
    <xf numFmtId="176" fontId="14" fillId="0" borderId="15" xfId="0" quotePrefix="1" applyNumberFormat="1" applyFont="1" applyBorder="1" applyAlignment="1">
      <alignment horizontal="left" vertical="center" wrapText="1"/>
    </xf>
    <xf numFmtId="176" fontId="14" fillId="0" borderId="16" xfId="0" applyNumberFormat="1" applyFont="1" applyBorder="1" applyAlignment="1">
      <alignment horizontal="right" vertical="center" wrapText="1"/>
    </xf>
    <xf numFmtId="0" fontId="13" fillId="0" borderId="0" xfId="9" applyFont="1">
      <alignment vertical="center"/>
    </xf>
    <xf numFmtId="41" fontId="13" fillId="0" borderId="0" xfId="4" applyFont="1">
      <alignment vertical="center"/>
    </xf>
    <xf numFmtId="0" fontId="13" fillId="0" borderId="0" xfId="9" applyFont="1" applyAlignment="1">
      <alignment horizontal="center" vertical="center"/>
    </xf>
    <xf numFmtId="0" fontId="6" fillId="0" borderId="0" xfId="9" applyFont="1" applyAlignment="1">
      <alignment horizontal="center" vertical="center"/>
    </xf>
    <xf numFmtId="41" fontId="6" fillId="0" borderId="0" xfId="4" applyFont="1">
      <alignment vertical="center"/>
    </xf>
    <xf numFmtId="41" fontId="11" fillId="0" borderId="0" xfId="4" applyFont="1" applyAlignment="1">
      <alignment horizontal="center" vertical="center"/>
    </xf>
    <xf numFmtId="41" fontId="7" fillId="0" borderId="0" xfId="4" applyFont="1" applyAlignment="1">
      <alignment horizontal="center" vertical="center"/>
    </xf>
    <xf numFmtId="41" fontId="7" fillId="0" borderId="0" xfId="4" applyFont="1" applyAlignment="1">
      <alignment horizontal="left" vertical="center"/>
    </xf>
    <xf numFmtId="41" fontId="7" fillId="0" borderId="0" xfId="4" applyFont="1" applyAlignment="1">
      <alignment horizontal="right" vertical="center"/>
    </xf>
    <xf numFmtId="0" fontId="1" fillId="0" borderId="0" xfId="9">
      <alignment vertical="center"/>
    </xf>
    <xf numFmtId="41" fontId="6" fillId="0" borderId="0" xfId="4" applyFont="1" applyBorder="1">
      <alignment vertical="center"/>
    </xf>
    <xf numFmtId="41" fontId="1" fillId="0" borderId="0" xfId="4" applyFont="1" applyBorder="1" applyAlignment="1">
      <alignment horizontal="center" vertical="center"/>
    </xf>
    <xf numFmtId="41" fontId="7" fillId="0" borderId="0" xfId="4" applyFont="1" applyBorder="1" applyAlignment="1">
      <alignment horizontal="center" vertical="center"/>
    </xf>
    <xf numFmtId="41" fontId="7" fillId="0" borderId="0" xfId="4" applyFont="1" applyBorder="1" applyAlignment="1">
      <alignment horizontal="left" vertical="center"/>
    </xf>
    <xf numFmtId="41" fontId="1" fillId="0" borderId="0" xfId="4" applyFont="1" applyAlignment="1">
      <alignment horizontal="center" vertical="center"/>
    </xf>
    <xf numFmtId="0" fontId="18" fillId="0" borderId="0" xfId="9" applyFont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176" fontId="14" fillId="0" borderId="32" xfId="0" applyNumberFormat="1" applyFont="1" applyBorder="1" applyAlignment="1">
      <alignment vertical="center" wrapText="1"/>
    </xf>
    <xf numFmtId="176" fontId="14" fillId="4" borderId="0" xfId="0" applyNumberFormat="1" applyFont="1" applyFill="1" applyAlignment="1">
      <alignment horizontal="left" vertical="center" wrapText="1"/>
    </xf>
    <xf numFmtId="41" fontId="10" fillId="0" borderId="52" xfId="1" applyFont="1" applyBorder="1" applyAlignment="1">
      <alignment vertical="center" wrapText="1"/>
    </xf>
    <xf numFmtId="41" fontId="10" fillId="0" borderId="12" xfId="1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center" vertical="center" wrapText="1"/>
    </xf>
    <xf numFmtId="176" fontId="10" fillId="0" borderId="12" xfId="0" applyNumberFormat="1" applyFont="1" applyBorder="1" applyAlignment="1">
      <alignment horizontal="right" vertical="center" wrapText="1"/>
    </xf>
    <xf numFmtId="176" fontId="14" fillId="0" borderId="22" xfId="0" applyNumberFormat="1" applyFont="1" applyBorder="1" applyAlignment="1">
      <alignment horizontal="left" vertical="center" wrapText="1"/>
    </xf>
    <xf numFmtId="176" fontId="10" fillId="0" borderId="52" xfId="0" applyNumberFormat="1" applyFont="1" applyBorder="1" applyAlignment="1">
      <alignment horizontal="right" vertical="center" wrapText="1"/>
    </xf>
    <xf numFmtId="0" fontId="7" fillId="0" borderId="68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176" fontId="10" fillId="0" borderId="84" xfId="0" applyNumberFormat="1" applyFont="1" applyBorder="1" applyAlignment="1">
      <alignment horizontal="right" vertical="center" wrapText="1"/>
    </xf>
    <xf numFmtId="0" fontId="7" fillId="0" borderId="100" xfId="0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vertical="center" wrapText="1"/>
    </xf>
    <xf numFmtId="176" fontId="7" fillId="4" borderId="1" xfId="0" applyNumberFormat="1" applyFont="1" applyFill="1" applyBorder="1" applyAlignment="1">
      <alignment horizontal="center" vertical="center" wrapText="1"/>
    </xf>
    <xf numFmtId="176" fontId="7" fillId="4" borderId="0" xfId="0" applyNumberFormat="1" applyFont="1" applyFill="1" applyAlignment="1">
      <alignment horizontal="left" vertical="center" wrapText="1"/>
    </xf>
    <xf numFmtId="41" fontId="7" fillId="4" borderId="0" xfId="1" applyFont="1" applyFill="1" applyBorder="1" applyAlignment="1">
      <alignment horizontal="left" vertical="center"/>
    </xf>
    <xf numFmtId="176" fontId="7" fillId="4" borderId="0" xfId="0" quotePrefix="1" applyNumberFormat="1" applyFont="1" applyFill="1" applyAlignment="1">
      <alignment horizontal="left" vertical="center" wrapText="1"/>
    </xf>
    <xf numFmtId="176" fontId="7" fillId="4" borderId="2" xfId="0" applyNumberFormat="1" applyFont="1" applyFill="1" applyBorder="1" applyAlignment="1">
      <alignment horizontal="right" vertical="center" wrapText="1"/>
    </xf>
    <xf numFmtId="176" fontId="7" fillId="4" borderId="7" xfId="0" applyNumberFormat="1" applyFont="1" applyFill="1" applyBorder="1" applyAlignment="1">
      <alignment horizontal="center" vertical="center" wrapText="1"/>
    </xf>
    <xf numFmtId="176" fontId="7" fillId="4" borderId="8" xfId="0" applyNumberFormat="1" applyFont="1" applyFill="1" applyBorder="1" applyAlignment="1">
      <alignment horizontal="left" vertical="center" wrapText="1"/>
    </xf>
    <xf numFmtId="176" fontId="7" fillId="4" borderId="8" xfId="0" quotePrefix="1" applyNumberFormat="1" applyFont="1" applyFill="1" applyBorder="1" applyAlignment="1">
      <alignment horizontal="left" vertical="center" wrapText="1"/>
    </xf>
    <xf numFmtId="176" fontId="7" fillId="4" borderId="9" xfId="0" applyNumberFormat="1" applyFont="1" applyFill="1" applyBorder="1" applyAlignment="1">
      <alignment horizontal="right" vertical="center" wrapText="1"/>
    </xf>
    <xf numFmtId="176" fontId="7" fillId="4" borderId="19" xfId="0" applyNumberFormat="1" applyFont="1" applyFill="1" applyBorder="1" applyAlignment="1">
      <alignment horizontal="left" vertical="center" wrapText="1"/>
    </xf>
    <xf numFmtId="176" fontId="7" fillId="4" borderId="20" xfId="0" applyNumberFormat="1" applyFont="1" applyFill="1" applyBorder="1" applyAlignment="1">
      <alignment horizontal="right" vertical="center" wrapText="1"/>
    </xf>
    <xf numFmtId="176" fontId="7" fillId="4" borderId="4" xfId="0" applyNumberFormat="1" applyFont="1" applyFill="1" applyBorder="1" applyAlignment="1">
      <alignment horizontal="left" vertical="center" wrapText="1"/>
    </xf>
    <xf numFmtId="176" fontId="7" fillId="4" borderId="4" xfId="0" quotePrefix="1" applyNumberFormat="1" applyFont="1" applyFill="1" applyBorder="1" applyAlignment="1">
      <alignment horizontal="left" vertical="center" wrapText="1"/>
    </xf>
    <xf numFmtId="176" fontId="7" fillId="4" borderId="5" xfId="0" applyNumberFormat="1" applyFont="1" applyFill="1" applyBorder="1" applyAlignment="1">
      <alignment horizontal="right" vertical="center" wrapText="1"/>
    </xf>
    <xf numFmtId="176" fontId="7" fillId="4" borderId="3" xfId="0" applyNumberFormat="1" applyFont="1" applyFill="1" applyBorder="1" applyAlignment="1">
      <alignment horizontal="center" vertical="center" wrapText="1"/>
    </xf>
    <xf numFmtId="176" fontId="10" fillId="0" borderId="93" xfId="0" applyNumberFormat="1" applyFont="1" applyBorder="1" applyAlignment="1">
      <alignment horizontal="right" vertical="center" wrapText="1"/>
    </xf>
    <xf numFmtId="176" fontId="14" fillId="0" borderId="0" xfId="0" applyNumberFormat="1" applyFont="1" applyAlignment="1">
      <alignment horizontal="right" vertical="center" wrapText="1"/>
    </xf>
    <xf numFmtId="0" fontId="14" fillId="0" borderId="10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76" fontId="19" fillId="0" borderId="84" xfId="0" applyNumberFormat="1" applyFont="1" applyBorder="1" applyAlignment="1">
      <alignment horizontal="right" vertical="center" wrapText="1"/>
    </xf>
    <xf numFmtId="41" fontId="10" fillId="0" borderId="103" xfId="1" applyFont="1" applyBorder="1" applyAlignment="1">
      <alignment horizontal="right" vertical="center" wrapText="1"/>
    </xf>
    <xf numFmtId="3" fontId="20" fillId="0" borderId="13" xfId="0" applyNumberFormat="1" applyFont="1" applyBorder="1" applyAlignment="1">
      <alignment horizontal="right" vertical="center" wrapText="1"/>
    </xf>
    <xf numFmtId="0" fontId="21" fillId="0" borderId="6" xfId="0" applyFont="1" applyBorder="1" applyAlignment="1">
      <alignment horizontal="center" vertical="center" wrapText="1"/>
    </xf>
    <xf numFmtId="176" fontId="7" fillId="0" borderId="104" xfId="0" applyNumberFormat="1" applyFont="1" applyBorder="1" applyAlignment="1">
      <alignment horizontal="left" vertical="center" wrapText="1"/>
    </xf>
    <xf numFmtId="176" fontId="7" fillId="0" borderId="104" xfId="0" quotePrefix="1" applyNumberFormat="1" applyFont="1" applyBorder="1" applyAlignment="1">
      <alignment horizontal="left" vertical="center" wrapText="1"/>
    </xf>
    <xf numFmtId="176" fontId="21" fillId="0" borderId="8" xfId="0" applyNumberFormat="1" applyFont="1" applyBorder="1" applyAlignment="1">
      <alignment vertical="center" wrapText="1"/>
    </xf>
    <xf numFmtId="0" fontId="14" fillId="0" borderId="106" xfId="0" applyFont="1" applyBorder="1" applyAlignment="1">
      <alignment horizontal="center" vertical="center" wrapText="1"/>
    </xf>
    <xf numFmtId="176" fontId="10" fillId="0" borderId="105" xfId="0" applyNumberFormat="1" applyFont="1" applyBorder="1" applyAlignment="1">
      <alignment horizontal="right" vertical="center" wrapText="1"/>
    </xf>
    <xf numFmtId="176" fontId="14" fillId="0" borderId="104" xfId="0" applyNumberFormat="1" applyFont="1" applyBorder="1" applyAlignment="1">
      <alignment horizontal="center" vertical="center" wrapText="1"/>
    </xf>
    <xf numFmtId="176" fontId="14" fillId="0" borderId="104" xfId="0" applyNumberFormat="1" applyFont="1" applyBorder="1" applyAlignment="1">
      <alignment horizontal="left" vertical="center" wrapText="1"/>
    </xf>
    <xf numFmtId="176" fontId="14" fillId="0" borderId="104" xfId="0" applyNumberFormat="1" applyFont="1" applyBorder="1" applyAlignment="1">
      <alignment vertical="center" wrapText="1"/>
    </xf>
    <xf numFmtId="176" fontId="14" fillId="0" borderId="104" xfId="0" quotePrefix="1" applyNumberFormat="1" applyFont="1" applyBorder="1" applyAlignment="1">
      <alignment horizontal="left" vertical="center" wrapText="1"/>
    </xf>
    <xf numFmtId="176" fontId="14" fillId="0" borderId="107" xfId="0" applyNumberFormat="1" applyFont="1" applyBorder="1" applyAlignment="1">
      <alignment horizontal="right" vertical="center" wrapText="1"/>
    </xf>
    <xf numFmtId="176" fontId="14" fillId="0" borderId="108" xfId="0" applyNumberFormat="1" applyFont="1" applyBorder="1" applyAlignment="1">
      <alignment horizontal="left" vertical="center" wrapText="1"/>
    </xf>
    <xf numFmtId="176" fontId="14" fillId="0" borderId="108" xfId="0" applyNumberFormat="1" applyFont="1" applyBorder="1" applyAlignment="1">
      <alignment vertical="center" wrapText="1"/>
    </xf>
    <xf numFmtId="176" fontId="14" fillId="0" borderId="108" xfId="0" quotePrefix="1" applyNumberFormat="1" applyFont="1" applyBorder="1" applyAlignment="1">
      <alignment horizontal="left" vertical="center" wrapText="1"/>
    </xf>
    <xf numFmtId="176" fontId="14" fillId="0" borderId="113" xfId="0" applyNumberFormat="1" applyFont="1" applyBorder="1" applyAlignment="1">
      <alignment horizontal="right" vertical="center" wrapText="1"/>
    </xf>
    <xf numFmtId="176" fontId="14" fillId="0" borderId="62" xfId="0" applyNumberFormat="1" applyFont="1" applyBorder="1" applyAlignment="1">
      <alignment horizontal="right" vertical="center" wrapText="1"/>
    </xf>
    <xf numFmtId="176" fontId="14" fillId="0" borderId="114" xfId="0" applyNumberFormat="1" applyFont="1" applyBorder="1" applyAlignment="1">
      <alignment horizontal="right" vertical="center" wrapText="1"/>
    </xf>
    <xf numFmtId="176" fontId="7" fillId="4" borderId="104" xfId="0" applyNumberFormat="1" applyFont="1" applyFill="1" applyBorder="1" applyAlignment="1">
      <alignment horizontal="left" vertical="center" wrapText="1"/>
    </xf>
    <xf numFmtId="176" fontId="14" fillId="4" borderId="104" xfId="0" applyNumberFormat="1" applyFont="1" applyFill="1" applyBorder="1" applyAlignment="1">
      <alignment horizontal="left" vertical="center" wrapText="1"/>
    </xf>
    <xf numFmtId="41" fontId="7" fillId="4" borderId="104" xfId="1" applyFont="1" applyFill="1" applyBorder="1" applyAlignment="1">
      <alignment horizontal="left" vertical="center"/>
    </xf>
    <xf numFmtId="176" fontId="7" fillId="4" borderId="104" xfId="0" quotePrefix="1" applyNumberFormat="1" applyFont="1" applyFill="1" applyBorder="1" applyAlignment="1">
      <alignment horizontal="left" vertical="center" wrapText="1"/>
    </xf>
    <xf numFmtId="176" fontId="7" fillId="0" borderId="62" xfId="0" applyNumberFormat="1" applyFont="1" applyBorder="1" applyAlignment="1">
      <alignment horizontal="right" vertical="center" wrapText="1"/>
    </xf>
    <xf numFmtId="176" fontId="7" fillId="0" borderId="114" xfId="0" applyNumberFormat="1" applyFont="1" applyBorder="1" applyAlignment="1">
      <alignment horizontal="right" vertical="center" wrapText="1"/>
    </xf>
    <xf numFmtId="176" fontId="14" fillId="0" borderId="89" xfId="0" applyNumberFormat="1" applyFont="1" applyBorder="1" applyAlignment="1">
      <alignment horizontal="right" vertical="center" wrapText="1"/>
    </xf>
    <xf numFmtId="0" fontId="14" fillId="0" borderId="36" xfId="0" applyFont="1" applyBorder="1" applyAlignment="1">
      <alignment horizontal="center" vertical="center" wrapText="1"/>
    </xf>
    <xf numFmtId="176" fontId="20" fillId="0" borderId="13" xfId="0" applyNumberFormat="1" applyFont="1" applyBorder="1" applyAlignment="1">
      <alignment horizontal="right" vertical="center" wrapText="1"/>
    </xf>
    <xf numFmtId="41" fontId="13" fillId="0" borderId="0" xfId="4" applyFont="1" applyAlignment="1">
      <alignment horizontal="center" vertical="center"/>
    </xf>
    <xf numFmtId="176" fontId="21" fillId="0" borderId="0" xfId="0" applyNumberFormat="1" applyFont="1" applyAlignment="1">
      <alignment horizontal="left" vertical="center" wrapText="1"/>
    </xf>
    <xf numFmtId="176" fontId="14" fillId="0" borderId="110" xfId="0" applyNumberFormat="1" applyFont="1" applyBorder="1" applyAlignment="1">
      <alignment vertical="center" wrapText="1"/>
    </xf>
    <xf numFmtId="41" fontId="13" fillId="0" borderId="0" xfId="4" applyFont="1" applyBorder="1" applyAlignment="1">
      <alignment vertical="center"/>
    </xf>
    <xf numFmtId="0" fontId="7" fillId="0" borderId="17" xfId="0" applyFont="1" applyBorder="1" applyAlignment="1">
      <alignment horizontal="center" vertical="center" wrapText="1"/>
    </xf>
    <xf numFmtId="176" fontId="7" fillId="4" borderId="0" xfId="0" applyNumberFormat="1" applyFont="1" applyFill="1" applyAlignment="1">
      <alignment horizontal="right" vertical="center" wrapText="1"/>
    </xf>
    <xf numFmtId="176" fontId="7" fillId="4" borderId="4" xfId="0" applyNumberFormat="1" applyFont="1" applyFill="1" applyBorder="1" applyAlignment="1">
      <alignment horizontal="right" vertical="center" wrapText="1"/>
    </xf>
    <xf numFmtId="176" fontId="7" fillId="4" borderId="104" xfId="0" applyNumberFormat="1" applyFont="1" applyFill="1" applyBorder="1" applyAlignment="1">
      <alignment horizontal="right" vertical="center" wrapText="1"/>
    </xf>
    <xf numFmtId="0" fontId="13" fillId="0" borderId="0" xfId="9" applyFont="1" applyAlignment="1">
      <alignment horizontal="right" vertical="center"/>
    </xf>
    <xf numFmtId="0" fontId="13" fillId="0" borderId="7" xfId="9" applyFont="1" applyBorder="1">
      <alignment vertical="center"/>
    </xf>
    <xf numFmtId="0" fontId="13" fillId="0" borderId="8" xfId="9" applyFont="1" applyBorder="1" applyAlignment="1">
      <alignment horizontal="right" vertical="center"/>
    </xf>
    <xf numFmtId="0" fontId="13" fillId="0" borderId="71" xfId="9" applyFont="1" applyBorder="1" applyAlignment="1">
      <alignment horizontal="right" vertical="center"/>
    </xf>
    <xf numFmtId="0" fontId="13" fillId="0" borderId="12" xfId="9" applyFont="1" applyBorder="1" applyAlignment="1">
      <alignment horizontal="right" vertical="center"/>
    </xf>
    <xf numFmtId="0" fontId="13" fillId="0" borderId="12" xfId="9" applyFont="1" applyBorder="1" applyAlignment="1">
      <alignment horizontal="center" vertical="center"/>
    </xf>
    <xf numFmtId="176" fontId="7" fillId="4" borderId="89" xfId="0" applyNumberFormat="1" applyFont="1" applyFill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/>
    </xf>
    <xf numFmtId="41" fontId="5" fillId="0" borderId="12" xfId="1" applyFont="1" applyBorder="1">
      <alignment vertical="center"/>
    </xf>
    <xf numFmtId="176" fontId="10" fillId="0" borderId="105" xfId="0" applyNumberFormat="1" applyFont="1" applyBorder="1" applyAlignment="1">
      <alignment vertical="center" wrapText="1"/>
    </xf>
    <xf numFmtId="176" fontId="10" fillId="0" borderId="93" xfId="0" applyNumberFormat="1" applyFont="1" applyBorder="1" applyAlignment="1">
      <alignment vertical="center" wrapText="1"/>
    </xf>
    <xf numFmtId="176" fontId="10" fillId="0" borderId="79" xfId="0" applyNumberFormat="1" applyFont="1" applyBorder="1" applyAlignment="1">
      <alignment horizontal="right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176" fontId="7" fillId="4" borderId="1" xfId="0" applyNumberFormat="1" applyFont="1" applyFill="1" applyBorder="1" applyAlignment="1">
      <alignment horizontal="left" vertical="center" wrapText="1"/>
    </xf>
    <xf numFmtId="176" fontId="7" fillId="4" borderId="0" xfId="0" applyNumberFormat="1" applyFont="1" applyFill="1" applyAlignment="1">
      <alignment horizontal="left" vertical="center" wrapText="1"/>
    </xf>
    <xf numFmtId="176" fontId="7" fillId="4" borderId="2" xfId="0" applyNumberFormat="1" applyFont="1" applyFill="1" applyBorder="1" applyAlignment="1">
      <alignment horizontal="left" vertical="center" wrapText="1"/>
    </xf>
    <xf numFmtId="0" fontId="7" fillId="0" borderId="55" xfId="0" applyFont="1" applyBorder="1" applyAlignment="1">
      <alignment horizontal="center" vertical="center" wrapText="1"/>
    </xf>
    <xf numFmtId="176" fontId="14" fillId="0" borderId="33" xfId="0" quotePrefix="1" applyNumberFormat="1" applyFont="1" applyBorder="1" applyAlignment="1">
      <alignment horizontal="left" vertical="center" wrapText="1"/>
    </xf>
    <xf numFmtId="176" fontId="14" fillId="0" borderId="19" xfId="0" applyNumberFormat="1" applyFont="1" applyBorder="1" applyAlignment="1">
      <alignment horizontal="left" vertical="center" wrapText="1"/>
    </xf>
    <xf numFmtId="176" fontId="14" fillId="0" borderId="20" xfId="0" applyNumberFormat="1" applyFont="1" applyBorder="1" applyAlignment="1">
      <alignment horizontal="left" vertical="center" wrapText="1"/>
    </xf>
    <xf numFmtId="41" fontId="10" fillId="0" borderId="70" xfId="1" applyFont="1" applyBorder="1" applyAlignment="1">
      <alignment horizontal="center" vertical="center" wrapText="1"/>
    </xf>
    <xf numFmtId="41" fontId="10" fillId="0" borderId="55" xfId="1" applyFont="1" applyBorder="1" applyAlignment="1">
      <alignment horizontal="center" vertical="center" wrapText="1"/>
    </xf>
    <xf numFmtId="41" fontId="10" fillId="0" borderId="71" xfId="1" applyFont="1" applyBorder="1" applyAlignment="1">
      <alignment horizontal="center" vertical="center" wrapText="1"/>
    </xf>
    <xf numFmtId="176" fontId="14" fillId="0" borderId="19" xfId="0" quotePrefix="1" applyNumberFormat="1" applyFont="1" applyBorder="1" applyAlignment="1">
      <alignment horizontal="left" vertical="center" wrapText="1"/>
    </xf>
    <xf numFmtId="176" fontId="14" fillId="0" borderId="20" xfId="0" quotePrefix="1" applyNumberFormat="1" applyFont="1" applyBorder="1" applyAlignment="1">
      <alignment horizontal="left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 wrapText="1"/>
    </xf>
    <xf numFmtId="176" fontId="14" fillId="4" borderId="0" xfId="0" applyNumberFormat="1" applyFont="1" applyFill="1" applyAlignment="1">
      <alignment horizontal="center" vertical="center" wrapText="1"/>
    </xf>
    <xf numFmtId="176" fontId="7" fillId="0" borderId="8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76" fontId="7" fillId="4" borderId="74" xfId="0" applyNumberFormat="1" applyFont="1" applyFill="1" applyBorder="1" applyAlignment="1">
      <alignment horizontal="left" vertical="center" wrapText="1"/>
    </xf>
    <xf numFmtId="176" fontId="7" fillId="4" borderId="4" xfId="0" applyNumberFormat="1" applyFont="1" applyFill="1" applyBorder="1" applyAlignment="1">
      <alignment horizontal="left" vertical="center" wrapText="1"/>
    </xf>
    <xf numFmtId="41" fontId="10" fillId="0" borderId="18" xfId="1" applyFont="1" applyBorder="1" applyAlignment="1">
      <alignment horizontal="center" vertical="center" wrapText="1"/>
    </xf>
    <xf numFmtId="41" fontId="10" fillId="0" borderId="25" xfId="1" applyFont="1" applyBorder="1" applyAlignment="1">
      <alignment horizontal="center" vertical="center" wrapText="1"/>
    </xf>
    <xf numFmtId="41" fontId="10" fillId="0" borderId="24" xfId="1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right" vertical="center" wrapText="1"/>
    </xf>
    <xf numFmtId="0" fontId="7" fillId="0" borderId="37" xfId="0" quotePrefix="1" applyFont="1" applyBorder="1" applyAlignment="1">
      <alignment horizontal="center" vertical="center" wrapText="1"/>
    </xf>
    <xf numFmtId="0" fontId="7" fillId="0" borderId="38" xfId="0" quotePrefix="1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119" xfId="0" quotePrefix="1" applyFont="1" applyBorder="1" applyAlignment="1">
      <alignment horizontal="center" vertical="center" wrapText="1"/>
    </xf>
    <xf numFmtId="176" fontId="7" fillId="4" borderId="0" xfId="0" applyNumberFormat="1" applyFont="1" applyFill="1" applyAlignment="1">
      <alignment horizontal="center" vertical="center" wrapText="1"/>
    </xf>
    <xf numFmtId="176" fontId="7" fillId="4" borderId="30" xfId="0" applyNumberFormat="1" applyFont="1" applyFill="1" applyBorder="1" applyAlignment="1">
      <alignment horizontal="left" vertical="center" wrapText="1"/>
    </xf>
    <xf numFmtId="176" fontId="7" fillId="4" borderId="69" xfId="0" applyNumberFormat="1" applyFont="1" applyFill="1" applyBorder="1" applyAlignment="1">
      <alignment horizontal="left" vertical="center" wrapText="1"/>
    </xf>
    <xf numFmtId="176" fontId="7" fillId="4" borderId="19" xfId="0" applyNumberFormat="1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1" fontId="10" fillId="0" borderId="12" xfId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176" fontId="7" fillId="0" borderId="7" xfId="0" quotePrefix="1" applyNumberFormat="1" applyFont="1" applyBorder="1" applyAlignment="1">
      <alignment horizontal="left" vertical="center" wrapText="1"/>
    </xf>
    <xf numFmtId="176" fontId="7" fillId="0" borderId="8" xfId="0" applyNumberFormat="1" applyFont="1" applyBorder="1" applyAlignment="1">
      <alignment horizontal="left" vertical="center" wrapText="1"/>
    </xf>
    <xf numFmtId="176" fontId="7" fillId="0" borderId="1" xfId="0" quotePrefix="1" applyNumberFormat="1" applyFont="1" applyBorder="1" applyAlignment="1">
      <alignment horizontal="left" vertical="center" wrapText="1"/>
    </xf>
    <xf numFmtId="176" fontId="7" fillId="0" borderId="0" xfId="0" applyNumberFormat="1" applyFont="1" applyAlignment="1">
      <alignment horizontal="left" vertical="center" wrapText="1"/>
    </xf>
    <xf numFmtId="176" fontId="7" fillId="0" borderId="35" xfId="0" applyNumberFormat="1" applyFont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 wrapText="1"/>
    </xf>
    <xf numFmtId="176" fontId="7" fillId="4" borderId="1" xfId="0" applyNumberFormat="1" applyFont="1" applyFill="1" applyBorder="1" applyAlignment="1">
      <alignment horizontal="center" vertical="center" wrapText="1"/>
    </xf>
    <xf numFmtId="176" fontId="7" fillId="4" borderId="35" xfId="0" applyNumberFormat="1" applyFont="1" applyFill="1" applyBorder="1" applyAlignment="1">
      <alignment horizontal="center" vertical="center" wrapText="1"/>
    </xf>
    <xf numFmtId="176" fontId="7" fillId="4" borderId="8" xfId="0" applyNumberFormat="1" applyFont="1" applyFill="1" applyBorder="1" applyAlignment="1">
      <alignment horizontal="center" vertical="center" wrapText="1"/>
    </xf>
    <xf numFmtId="176" fontId="7" fillId="4" borderId="9" xfId="0" applyNumberFormat="1" applyFont="1" applyFill="1" applyBorder="1" applyAlignment="1">
      <alignment horizontal="center" vertical="center" wrapText="1"/>
    </xf>
    <xf numFmtId="176" fontId="7" fillId="4" borderId="7" xfId="0" applyNumberFormat="1" applyFont="1" applyFill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176" fontId="7" fillId="0" borderId="104" xfId="0" applyNumberFormat="1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0" fontId="7" fillId="0" borderId="11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0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4" xfId="0" applyFont="1" applyBorder="1" applyAlignment="1">
      <alignment horizontal="center" vertical="center" wrapText="1"/>
    </xf>
    <xf numFmtId="0" fontId="8" fillId="0" borderId="1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56" xfId="0" applyFont="1" applyBorder="1" applyAlignment="1">
      <alignment horizontal="right" vertical="center"/>
    </xf>
    <xf numFmtId="0" fontId="8" fillId="2" borderId="50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41" fontId="8" fillId="2" borderId="60" xfId="1" applyFont="1" applyFill="1" applyBorder="1" applyAlignment="1">
      <alignment horizontal="center" vertical="center" wrapText="1"/>
    </xf>
    <xf numFmtId="41" fontId="8" fillId="2" borderId="61" xfId="1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41" fontId="10" fillId="0" borderId="92" xfId="1" applyFont="1" applyBorder="1" applyAlignment="1">
      <alignment horizontal="center" vertical="center" wrapText="1"/>
    </xf>
    <xf numFmtId="41" fontId="10" fillId="0" borderId="1" xfId="1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 wrapText="1"/>
    </xf>
    <xf numFmtId="176" fontId="14" fillId="4" borderId="104" xfId="0" applyNumberFormat="1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0" xfId="0" applyFont="1" applyBorder="1" applyAlignment="1">
      <alignment horizontal="center" vertical="center" wrapText="1"/>
    </xf>
    <xf numFmtId="176" fontId="14" fillId="0" borderId="8" xfId="0" applyNumberFormat="1" applyFont="1" applyBorder="1" applyAlignment="1">
      <alignment horizontal="center" vertical="center" wrapText="1"/>
    </xf>
    <xf numFmtId="176" fontId="14" fillId="0" borderId="30" xfId="0" applyNumberFormat="1" applyFont="1" applyBorder="1" applyAlignment="1">
      <alignment horizontal="left" vertical="center" wrapText="1"/>
    </xf>
    <xf numFmtId="176" fontId="14" fillId="0" borderId="0" xfId="0" applyNumberFormat="1" applyFont="1" applyAlignment="1">
      <alignment horizontal="left" vertical="center" wrapText="1"/>
    </xf>
    <xf numFmtId="176" fontId="14" fillId="0" borderId="3" xfId="0" applyNumberFormat="1" applyFont="1" applyBorder="1" applyAlignment="1">
      <alignment horizontal="left" vertical="center" wrapText="1"/>
    </xf>
    <xf numFmtId="176" fontId="14" fillId="0" borderId="4" xfId="0" applyNumberFormat="1" applyFont="1" applyBorder="1" applyAlignment="1">
      <alignment horizontal="left" vertical="center" wrapText="1"/>
    </xf>
    <xf numFmtId="176" fontId="14" fillId="0" borderId="4" xfId="0" applyNumberFormat="1" applyFont="1" applyBorder="1" applyAlignment="1">
      <alignment horizontal="center" vertical="center" wrapText="1"/>
    </xf>
    <xf numFmtId="0" fontId="7" fillId="0" borderId="8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76" fontId="10" fillId="0" borderId="87" xfId="0" applyNumberFormat="1" applyFont="1" applyBorder="1" applyAlignment="1">
      <alignment horizontal="right" vertical="center" wrapText="1"/>
    </xf>
    <xf numFmtId="176" fontId="10" fillId="0" borderId="1" xfId="0" applyNumberFormat="1" applyFont="1" applyBorder="1" applyAlignment="1">
      <alignment horizontal="right" vertical="center" wrapText="1"/>
    </xf>
    <xf numFmtId="176" fontId="10" fillId="0" borderId="88" xfId="0" applyNumberFormat="1" applyFont="1" applyBorder="1" applyAlignment="1">
      <alignment horizontal="right" vertical="center" wrapText="1"/>
    </xf>
    <xf numFmtId="176" fontId="14" fillId="0" borderId="33" xfId="0" applyNumberFormat="1" applyFont="1" applyBorder="1" applyAlignment="1">
      <alignment horizontal="left" vertical="center" wrapText="1"/>
    </xf>
    <xf numFmtId="176" fontId="14" fillId="0" borderId="7" xfId="0" applyNumberFormat="1" applyFont="1" applyBorder="1" applyAlignment="1">
      <alignment horizontal="left" vertical="center" wrapText="1"/>
    </xf>
    <xf numFmtId="176" fontId="14" fillId="0" borderId="8" xfId="0" applyNumberFormat="1" applyFont="1" applyBorder="1" applyAlignment="1">
      <alignment horizontal="left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left" vertical="center" wrapText="1"/>
    </xf>
    <xf numFmtId="176" fontId="14" fillId="0" borderId="0" xfId="0" applyNumberFormat="1" applyFont="1" applyAlignment="1">
      <alignment horizontal="right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76" fontId="14" fillId="0" borderId="91" xfId="0" applyNumberFormat="1" applyFont="1" applyBorder="1" applyAlignment="1">
      <alignment horizontal="left" vertical="center" wrapText="1"/>
    </xf>
    <xf numFmtId="176" fontId="14" fillId="0" borderId="32" xfId="0" applyNumberFormat="1" applyFont="1" applyBorder="1" applyAlignment="1">
      <alignment horizontal="left" vertical="center" wrapText="1"/>
    </xf>
    <xf numFmtId="176" fontId="14" fillId="0" borderId="23" xfId="0" applyNumberFormat="1" applyFont="1" applyBorder="1" applyAlignment="1">
      <alignment horizontal="center" vertical="center" wrapText="1"/>
    </xf>
    <xf numFmtId="0" fontId="7" fillId="0" borderId="117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118" xfId="0" applyFont="1" applyBorder="1" applyAlignment="1">
      <alignment horizontal="center" vertical="center" wrapText="1"/>
    </xf>
    <xf numFmtId="176" fontId="10" fillId="0" borderId="52" xfId="0" applyNumberFormat="1" applyFont="1" applyBorder="1" applyAlignment="1">
      <alignment horizontal="right" vertical="center" wrapText="1"/>
    </xf>
    <xf numFmtId="176" fontId="10" fillId="0" borderId="116" xfId="0" applyNumberFormat="1" applyFont="1" applyBorder="1" applyAlignment="1">
      <alignment horizontal="right" vertical="center" wrapText="1"/>
    </xf>
    <xf numFmtId="176" fontId="14" fillId="0" borderId="104" xfId="0" applyNumberFormat="1" applyFont="1" applyBorder="1" applyAlignment="1">
      <alignment horizontal="left" vertical="center" wrapText="1"/>
    </xf>
    <xf numFmtId="176" fontId="14" fillId="0" borderId="104" xfId="0" applyNumberFormat="1" applyFont="1" applyBorder="1" applyAlignment="1">
      <alignment horizontal="center" vertical="center" wrapText="1"/>
    </xf>
    <xf numFmtId="176" fontId="14" fillId="0" borderId="19" xfId="0" applyNumberFormat="1" applyFont="1" applyBorder="1" applyAlignment="1">
      <alignment horizontal="center" vertical="center" wrapText="1"/>
    </xf>
    <xf numFmtId="0" fontId="14" fillId="0" borderId="70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0" fontId="7" fillId="0" borderId="101" xfId="0" quotePrefix="1" applyFont="1" applyBorder="1" applyAlignment="1">
      <alignment horizontal="center" vertical="center" wrapText="1"/>
    </xf>
    <xf numFmtId="0" fontId="7" fillId="0" borderId="86" xfId="0" quotePrefix="1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7" fillId="0" borderId="85" xfId="0" quotePrefix="1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176" fontId="14" fillId="0" borderId="76" xfId="0" applyNumberFormat="1" applyFont="1" applyBorder="1" applyAlignment="1">
      <alignment horizontal="left" vertical="center" wrapText="1"/>
    </xf>
    <xf numFmtId="176" fontId="14" fillId="0" borderId="77" xfId="0" applyNumberFormat="1" applyFont="1" applyBorder="1" applyAlignment="1">
      <alignment horizontal="left" vertical="center" wrapText="1"/>
    </xf>
    <xf numFmtId="176" fontId="14" fillId="0" borderId="78" xfId="0" applyNumberFormat="1" applyFont="1" applyBorder="1" applyAlignment="1">
      <alignment horizontal="left" vertical="center" wrapText="1"/>
    </xf>
    <xf numFmtId="176" fontId="14" fillId="0" borderId="2" xfId="0" applyNumberFormat="1" applyFont="1" applyBorder="1" applyAlignment="1">
      <alignment horizontal="left" vertical="center" wrapText="1"/>
    </xf>
    <xf numFmtId="0" fontId="7" fillId="0" borderId="79" xfId="0" applyFont="1" applyBorder="1" applyAlignment="1">
      <alignment horizontal="center" vertical="center" wrapText="1"/>
    </xf>
    <xf numFmtId="0" fontId="7" fillId="0" borderId="80" xfId="0" applyFont="1" applyBorder="1" applyAlignment="1">
      <alignment horizontal="center" vertical="center" wrapText="1"/>
    </xf>
    <xf numFmtId="0" fontId="7" fillId="0" borderId="81" xfId="0" applyFont="1" applyBorder="1" applyAlignment="1">
      <alignment horizontal="center" vertical="center" wrapText="1"/>
    </xf>
    <xf numFmtId="176" fontId="14" fillId="0" borderId="8" xfId="0" applyNumberFormat="1" applyFont="1" applyBorder="1" applyAlignment="1">
      <alignment horizontal="right" vertical="center" wrapText="1"/>
    </xf>
    <xf numFmtId="176" fontId="14" fillId="0" borderId="9" xfId="0" applyNumberFormat="1" applyFont="1" applyBorder="1" applyAlignment="1">
      <alignment horizontal="right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98" xfId="0" applyFont="1" applyBorder="1" applyAlignment="1">
      <alignment horizontal="center" vertical="center" wrapText="1"/>
    </xf>
    <xf numFmtId="176" fontId="14" fillId="0" borderId="31" xfId="0" applyNumberFormat="1" applyFont="1" applyBorder="1" applyAlignment="1">
      <alignment horizontal="left" vertical="center" wrapText="1"/>
    </xf>
    <xf numFmtId="176" fontId="14" fillId="0" borderId="15" xfId="0" applyNumberFormat="1" applyFont="1" applyBorder="1" applyAlignment="1">
      <alignment horizontal="left" vertical="center" wrapText="1"/>
    </xf>
    <xf numFmtId="176" fontId="14" fillId="0" borderId="16" xfId="0" applyNumberFormat="1" applyFont="1" applyBorder="1" applyAlignment="1">
      <alignment horizontal="left" vertical="center" wrapText="1"/>
    </xf>
    <xf numFmtId="176" fontId="14" fillId="0" borderId="89" xfId="0" applyNumberFormat="1" applyFont="1" applyBorder="1" applyAlignment="1">
      <alignment horizontal="right" vertical="center" wrapText="1"/>
    </xf>
    <xf numFmtId="176" fontId="10" fillId="0" borderId="71" xfId="0" applyNumberFormat="1" applyFont="1" applyBorder="1" applyAlignment="1">
      <alignment horizontal="right" vertical="center" wrapText="1"/>
    </xf>
    <xf numFmtId="176" fontId="10" fillId="0" borderId="97" xfId="0" applyNumberFormat="1" applyFont="1" applyBorder="1" applyAlignment="1">
      <alignment horizontal="right" vertical="center" wrapText="1"/>
    </xf>
    <xf numFmtId="176" fontId="14" fillId="0" borderId="2" xfId="0" applyNumberFormat="1" applyFont="1" applyBorder="1" applyAlignment="1">
      <alignment horizontal="right" vertical="center" wrapText="1"/>
    </xf>
    <xf numFmtId="176" fontId="14" fillId="0" borderId="19" xfId="0" applyNumberFormat="1" applyFont="1" applyBorder="1" applyAlignment="1">
      <alignment horizontal="right" vertical="center" wrapText="1"/>
    </xf>
    <xf numFmtId="176" fontId="14" fillId="0" borderId="20" xfId="0" applyNumberFormat="1" applyFont="1" applyBorder="1" applyAlignment="1">
      <alignment horizontal="right" vertical="center" wrapText="1"/>
    </xf>
    <xf numFmtId="176" fontId="14" fillId="0" borderId="4" xfId="0" applyNumberFormat="1" applyFont="1" applyBorder="1" applyAlignment="1">
      <alignment horizontal="right" vertical="center" wrapText="1"/>
    </xf>
    <xf numFmtId="176" fontId="14" fillId="0" borderId="5" xfId="0" applyNumberFormat="1" applyFont="1" applyBorder="1" applyAlignment="1">
      <alignment horizontal="right" vertical="center" wrapText="1"/>
    </xf>
    <xf numFmtId="176" fontId="14" fillId="0" borderId="69" xfId="0" applyNumberFormat="1" applyFont="1" applyBorder="1" applyAlignment="1">
      <alignment horizontal="left" vertical="center" wrapText="1"/>
    </xf>
    <xf numFmtId="176" fontId="14" fillId="0" borderId="22" xfId="0" applyNumberFormat="1" applyFont="1" applyBorder="1" applyAlignment="1">
      <alignment horizontal="right" vertical="center" wrapText="1"/>
    </xf>
    <xf numFmtId="176" fontId="14" fillId="0" borderId="73" xfId="0" applyNumberFormat="1" applyFont="1" applyBorder="1" applyAlignment="1">
      <alignment horizontal="right" vertical="center" wrapText="1"/>
    </xf>
    <xf numFmtId="176" fontId="14" fillId="0" borderId="22" xfId="0" applyNumberFormat="1" applyFont="1" applyBorder="1" applyAlignment="1">
      <alignment horizontal="left" vertical="center" wrapText="1"/>
    </xf>
    <xf numFmtId="176" fontId="14" fillId="0" borderId="22" xfId="0" applyNumberFormat="1" applyFont="1" applyBorder="1" applyAlignment="1">
      <alignment horizontal="center" vertical="center" wrapText="1"/>
    </xf>
    <xf numFmtId="176" fontId="14" fillId="0" borderId="74" xfId="0" applyNumberFormat="1" applyFont="1" applyBorder="1" applyAlignment="1">
      <alignment horizontal="left" vertical="center" wrapText="1"/>
    </xf>
    <xf numFmtId="176" fontId="10" fillId="0" borderId="12" xfId="0" applyNumberFormat="1" applyFont="1" applyBorder="1" applyAlignment="1">
      <alignment horizontal="right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93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176" fontId="10" fillId="0" borderId="72" xfId="0" applyNumberFormat="1" applyFont="1" applyBorder="1" applyAlignment="1">
      <alignment horizontal="right" vertical="center" wrapText="1"/>
    </xf>
    <xf numFmtId="176" fontId="10" fillId="0" borderId="94" xfId="0" applyNumberFormat="1" applyFont="1" applyBorder="1" applyAlignment="1">
      <alignment horizontal="right" vertical="center" wrapText="1"/>
    </xf>
    <xf numFmtId="176" fontId="14" fillId="0" borderId="74" xfId="0" applyNumberFormat="1" applyFont="1" applyBorder="1" applyAlignment="1">
      <alignment horizontal="center" vertical="center" wrapText="1"/>
    </xf>
    <xf numFmtId="178" fontId="14" fillId="4" borderId="0" xfId="0" quotePrefix="1" applyNumberFormat="1" applyFont="1" applyFill="1" applyAlignment="1">
      <alignment horizontal="center" vertical="center" wrapText="1"/>
    </xf>
    <xf numFmtId="178" fontId="14" fillId="4" borderId="0" xfId="0" applyNumberFormat="1" applyFont="1" applyFill="1" applyAlignment="1">
      <alignment horizontal="center" vertical="center" wrapText="1"/>
    </xf>
    <xf numFmtId="179" fontId="14" fillId="4" borderId="4" xfId="0" quotePrefix="1" applyNumberFormat="1" applyFont="1" applyFill="1" applyBorder="1" applyAlignment="1">
      <alignment horizontal="center" vertical="center" wrapText="1"/>
    </xf>
    <xf numFmtId="179" fontId="14" fillId="4" borderId="4" xfId="0" applyNumberFormat="1" applyFont="1" applyFill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176" fontId="10" fillId="0" borderId="69" xfId="0" applyNumberFormat="1" applyFont="1" applyBorder="1" applyAlignment="1">
      <alignment horizontal="right" vertical="center" wrapText="1"/>
    </xf>
    <xf numFmtId="176" fontId="10" fillId="0" borderId="30" xfId="0" applyNumberFormat="1" applyFont="1" applyBorder="1" applyAlignment="1">
      <alignment horizontal="right" vertical="center" wrapText="1"/>
    </xf>
    <xf numFmtId="177" fontId="14" fillId="4" borderId="19" xfId="0" applyNumberFormat="1" applyFont="1" applyFill="1" applyBorder="1" applyAlignment="1">
      <alignment horizontal="center" vertical="center" wrapText="1"/>
    </xf>
    <xf numFmtId="179" fontId="14" fillId="4" borderId="0" xfId="0" quotePrefix="1" applyNumberFormat="1" applyFont="1" applyFill="1" applyAlignment="1">
      <alignment horizontal="center" vertical="center" wrapText="1"/>
    </xf>
    <xf numFmtId="179" fontId="14" fillId="4" borderId="0" xfId="0" applyNumberFormat="1" applyFont="1" applyFill="1" applyAlignment="1">
      <alignment horizontal="center" vertical="center" wrapText="1"/>
    </xf>
    <xf numFmtId="41" fontId="13" fillId="0" borderId="0" xfId="4" applyFont="1" applyBorder="1" applyAlignment="1">
      <alignment horizontal="center" vertical="center"/>
    </xf>
    <xf numFmtId="176" fontId="14" fillId="0" borderId="3" xfId="0" quotePrefix="1" applyNumberFormat="1" applyFont="1" applyBorder="1" applyAlignment="1">
      <alignment horizontal="left" vertical="center" wrapText="1"/>
    </xf>
    <xf numFmtId="176" fontId="14" fillId="0" borderId="62" xfId="0" applyNumberFormat="1" applyFont="1" applyBorder="1" applyAlignment="1">
      <alignment horizontal="right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75" xfId="0" applyFont="1" applyBorder="1" applyAlignment="1">
      <alignment horizontal="center" vertical="center" wrapText="1"/>
    </xf>
    <xf numFmtId="176" fontId="10" fillId="0" borderId="70" xfId="0" applyNumberFormat="1" applyFont="1" applyBorder="1" applyAlignment="1">
      <alignment horizontal="center" vertical="center" wrapText="1"/>
    </xf>
    <xf numFmtId="176" fontId="10" fillId="0" borderId="71" xfId="0" applyNumberFormat="1" applyFont="1" applyBorder="1" applyAlignment="1">
      <alignment horizontal="center" vertical="center" wrapText="1"/>
    </xf>
    <xf numFmtId="176" fontId="10" fillId="0" borderId="55" xfId="0" applyNumberFormat="1" applyFont="1" applyBorder="1" applyAlignment="1">
      <alignment horizontal="center" vertical="center" wrapText="1"/>
    </xf>
    <xf numFmtId="41" fontId="8" fillId="2" borderId="60" xfId="4" applyFont="1" applyFill="1" applyBorder="1" applyAlignment="1">
      <alignment horizontal="center" vertical="center" wrapText="1"/>
    </xf>
    <xf numFmtId="41" fontId="8" fillId="2" borderId="61" xfId="4" applyFont="1" applyFill="1" applyBorder="1" applyAlignment="1">
      <alignment horizontal="center" vertical="center" wrapText="1"/>
    </xf>
    <xf numFmtId="0" fontId="8" fillId="2" borderId="64" xfId="0" applyFont="1" applyFill="1" applyBorder="1" applyAlignment="1">
      <alignment horizontal="center" vertical="center" wrapText="1"/>
    </xf>
    <xf numFmtId="0" fontId="8" fillId="2" borderId="65" xfId="0" applyFont="1" applyFill="1" applyBorder="1" applyAlignment="1">
      <alignment horizontal="center" vertical="center" wrapText="1"/>
    </xf>
    <xf numFmtId="176" fontId="13" fillId="0" borderId="21" xfId="9" applyNumberFormat="1" applyFont="1" applyBorder="1" applyAlignment="1">
      <alignment horizontal="center" vertical="center"/>
    </xf>
    <xf numFmtId="0" fontId="13" fillId="0" borderId="0" xfId="9" applyFont="1" applyAlignment="1">
      <alignment horizontal="center" vertical="center"/>
    </xf>
    <xf numFmtId="41" fontId="13" fillId="0" borderId="21" xfId="1" applyFont="1" applyBorder="1" applyAlignment="1">
      <alignment horizontal="left" vertical="center"/>
    </xf>
    <xf numFmtId="41" fontId="13" fillId="0" borderId="0" xfId="1" applyFont="1" applyAlignment="1">
      <alignment horizontal="left" vertical="center"/>
    </xf>
    <xf numFmtId="0" fontId="7" fillId="0" borderId="82" xfId="0" applyFont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7" fillId="0" borderId="111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99" xfId="0" applyFont="1" applyBorder="1" applyAlignment="1">
      <alignment horizontal="center" vertical="center" wrapText="1"/>
    </xf>
    <xf numFmtId="176" fontId="14" fillId="0" borderId="108" xfId="0" applyNumberFormat="1" applyFont="1" applyBorder="1" applyAlignment="1">
      <alignment horizontal="center" vertical="center" wrapText="1"/>
    </xf>
    <xf numFmtId="176" fontId="14" fillId="0" borderId="108" xfId="0" applyNumberFormat="1" applyFont="1" applyBorder="1" applyAlignment="1">
      <alignment horizontal="right" vertical="center" wrapText="1"/>
    </xf>
    <xf numFmtId="176" fontId="14" fillId="0" borderId="112" xfId="0" applyNumberFormat="1" applyFont="1" applyBorder="1" applyAlignment="1">
      <alignment horizontal="right" vertical="center" wrapText="1"/>
    </xf>
    <xf numFmtId="176" fontId="14" fillId="0" borderId="113" xfId="0" applyNumberFormat="1" applyFont="1" applyBorder="1" applyAlignment="1">
      <alignment horizontal="right" vertical="center" wrapText="1"/>
    </xf>
    <xf numFmtId="176" fontId="14" fillId="0" borderId="104" xfId="0" applyNumberFormat="1" applyFont="1" applyBorder="1" applyAlignment="1">
      <alignment horizontal="right" vertical="center" wrapText="1"/>
    </xf>
    <xf numFmtId="176" fontId="14" fillId="0" borderId="114" xfId="0" applyNumberFormat="1" applyFont="1" applyBorder="1" applyAlignment="1">
      <alignment horizontal="right" vertical="center" wrapText="1"/>
    </xf>
    <xf numFmtId="176" fontId="14" fillId="0" borderId="109" xfId="0" applyNumberFormat="1" applyFont="1" applyBorder="1" applyAlignment="1">
      <alignment horizontal="left" vertical="center" wrapText="1"/>
    </xf>
    <xf numFmtId="176" fontId="14" fillId="0" borderId="110" xfId="0" applyNumberFormat="1" applyFont="1" applyBorder="1" applyAlignment="1">
      <alignment horizontal="left" vertical="center" wrapText="1"/>
    </xf>
    <xf numFmtId="176" fontId="14" fillId="0" borderId="110" xfId="0" applyNumberFormat="1" applyFont="1" applyBorder="1" applyAlignment="1">
      <alignment horizontal="center" vertical="center" wrapText="1"/>
    </xf>
    <xf numFmtId="176" fontId="14" fillId="0" borderId="104" xfId="0" quotePrefix="1" applyNumberFormat="1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176" fontId="10" fillId="0" borderId="19" xfId="0" applyNumberFormat="1" applyFont="1" applyBorder="1" applyAlignment="1">
      <alignment horizontal="right" vertical="center" wrapText="1"/>
    </xf>
    <xf numFmtId="176" fontId="10" fillId="0" borderId="0" xfId="0" applyNumberFormat="1" applyFont="1" applyAlignment="1">
      <alignment horizontal="right" vertical="center" wrapText="1"/>
    </xf>
    <xf numFmtId="176" fontId="10" fillId="0" borderId="104" xfId="0" applyNumberFormat="1" applyFont="1" applyBorder="1" applyAlignment="1">
      <alignment horizontal="right" vertical="center" wrapText="1"/>
    </xf>
    <xf numFmtId="0" fontId="7" fillId="0" borderId="103" xfId="0" applyFont="1" applyBorder="1" applyAlignment="1">
      <alignment horizontal="center" vertical="center" wrapText="1"/>
    </xf>
    <xf numFmtId="0" fontId="14" fillId="0" borderId="103" xfId="0" applyFont="1" applyBorder="1" applyAlignment="1">
      <alignment horizontal="center" vertical="center" wrapText="1"/>
    </xf>
    <xf numFmtId="176" fontId="10" fillId="0" borderId="84" xfId="0" applyNumberFormat="1" applyFont="1" applyBorder="1" applyAlignment="1">
      <alignment horizontal="center" vertical="center" wrapText="1"/>
    </xf>
    <xf numFmtId="176" fontId="10" fillId="0" borderId="116" xfId="0" applyNumberFormat="1" applyFont="1" applyBorder="1" applyAlignment="1">
      <alignment horizontal="center" vertical="center" wrapText="1"/>
    </xf>
    <xf numFmtId="176" fontId="14" fillId="0" borderId="9" xfId="0" applyNumberFormat="1" applyFont="1" applyBorder="1" applyAlignment="1">
      <alignment horizontal="left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176" fontId="7" fillId="0" borderId="33" xfId="0" quotePrefix="1" applyNumberFormat="1" applyFont="1" applyBorder="1" applyAlignment="1">
      <alignment horizontal="left" vertical="center" wrapText="1"/>
    </xf>
    <xf numFmtId="176" fontId="7" fillId="0" borderId="19" xfId="0" applyNumberFormat="1" applyFont="1" applyBorder="1" applyAlignment="1">
      <alignment horizontal="left" vertical="center" wrapText="1"/>
    </xf>
    <xf numFmtId="176" fontId="7" fillId="0" borderId="20" xfId="0" applyNumberFormat="1" applyFont="1" applyBorder="1" applyAlignment="1">
      <alignment horizontal="left" vertical="center" wrapText="1"/>
    </xf>
    <xf numFmtId="176" fontId="7" fillId="0" borderId="4" xfId="0" applyNumberFormat="1" applyFont="1" applyBorder="1" applyAlignment="1">
      <alignment horizontal="left" vertical="center" wrapText="1"/>
    </xf>
    <xf numFmtId="0" fontId="7" fillId="0" borderId="95" xfId="0" quotePrefix="1" applyFont="1" applyBorder="1" applyAlignment="1">
      <alignment horizontal="center" vertical="center" wrapText="1"/>
    </xf>
    <xf numFmtId="0" fontId="7" fillId="0" borderId="21" xfId="0" quotePrefix="1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1" fontId="10" fillId="0" borderId="62" xfId="1" applyFont="1" applyBorder="1" applyAlignment="1">
      <alignment horizontal="center" vertical="center" wrapText="1"/>
    </xf>
    <xf numFmtId="176" fontId="7" fillId="0" borderId="33" xfId="0" applyNumberFormat="1" applyFont="1" applyBorder="1" applyAlignment="1">
      <alignment horizontal="left" vertical="center" wrapText="1"/>
    </xf>
    <xf numFmtId="176" fontId="10" fillId="0" borderId="70" xfId="0" applyNumberFormat="1" applyFont="1" applyBorder="1" applyAlignment="1">
      <alignment vertical="center" wrapText="1"/>
    </xf>
    <xf numFmtId="176" fontId="10" fillId="0" borderId="71" xfId="0" applyNumberFormat="1" applyFont="1" applyBorder="1" applyAlignment="1">
      <alignment vertical="center" wrapText="1"/>
    </xf>
    <xf numFmtId="176" fontId="10" fillId="0" borderId="55" xfId="0" applyNumberFormat="1" applyFont="1" applyBorder="1" applyAlignment="1">
      <alignment vertical="center" wrapText="1"/>
    </xf>
    <xf numFmtId="176" fontId="14" fillId="0" borderId="12" xfId="0" applyNumberFormat="1" applyFont="1" applyBorder="1" applyAlignment="1">
      <alignment horizontal="center" vertical="center" wrapText="1"/>
    </xf>
    <xf numFmtId="176" fontId="10" fillId="0" borderId="84" xfId="0" applyNumberFormat="1" applyFont="1" applyBorder="1" applyAlignment="1">
      <alignment horizontal="right" vertical="center" wrapText="1"/>
    </xf>
  </cellXfs>
  <cellStyles count="12">
    <cellStyle name="쉼표 [0]" xfId="1" builtinId="6"/>
    <cellStyle name="쉼표 [0] 2" xfId="2" xr:uid="{00000000-0005-0000-0000-000001000000}"/>
    <cellStyle name="쉼표 [0] 2 2" xfId="3" xr:uid="{00000000-0005-0000-0000-000002000000}"/>
    <cellStyle name="쉼표 [0] 2 2 2" xfId="4" xr:uid="{00000000-0005-0000-0000-000003000000}"/>
    <cellStyle name="쉼표 [0] 2 3" xfId="5" xr:uid="{00000000-0005-0000-0000-000004000000}"/>
    <cellStyle name="쉼표 [0] 3" xfId="6" xr:uid="{00000000-0005-0000-0000-000005000000}"/>
    <cellStyle name="표준" xfId="0" builtinId="0"/>
    <cellStyle name="표준 2" xfId="7" xr:uid="{00000000-0005-0000-0000-000007000000}"/>
    <cellStyle name="표준 2 2" xfId="8" xr:uid="{00000000-0005-0000-0000-000008000000}"/>
    <cellStyle name="표준 2 2 2" xfId="9" xr:uid="{00000000-0005-0000-0000-000009000000}"/>
    <cellStyle name="표준 2 3" xfId="10" xr:uid="{00000000-0005-0000-0000-00000A000000}"/>
    <cellStyle name="표준 2_2012안심예산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7"/>
  <sheetViews>
    <sheetView view="pageBreakPreview" zoomScale="115" zoomScaleNormal="100" zoomScaleSheetLayoutView="115" workbookViewId="0">
      <selection activeCell="Q46" sqref="Q46"/>
    </sheetView>
  </sheetViews>
  <sheetFormatPr defaultRowHeight="17.25" x14ac:dyDescent="0.3"/>
  <cols>
    <col min="1" max="1" width="2.875" style="2" customWidth="1"/>
    <col min="2" max="2" width="8" style="28" customWidth="1"/>
    <col min="3" max="3" width="2.875" style="28" customWidth="1"/>
    <col min="4" max="4" width="8" style="29" customWidth="1"/>
    <col min="5" max="5" width="3.5" style="29" customWidth="1"/>
    <col min="6" max="6" width="9" style="29" customWidth="1"/>
    <col min="7" max="7" width="10.625" style="32" customWidth="1"/>
    <col min="8" max="8" width="5.375" style="33" customWidth="1"/>
    <col min="9" max="9" width="1.75" style="34" customWidth="1"/>
    <col min="10" max="11" width="2.625" style="34" customWidth="1"/>
    <col min="12" max="12" width="1.875" style="34" customWidth="1"/>
    <col min="13" max="13" width="2.75" style="34" customWidth="1"/>
    <col min="14" max="14" width="3.375" style="34" customWidth="1"/>
    <col min="15" max="15" width="2.25" style="34" customWidth="1"/>
    <col min="16" max="16" width="1.875" style="34" customWidth="1"/>
    <col min="17" max="17" width="2.625" style="34" customWidth="1"/>
    <col min="18" max="18" width="1.75" style="34" customWidth="1"/>
    <col min="19" max="19" width="3.125" style="34" customWidth="1"/>
    <col min="20" max="20" width="2.75" style="34" customWidth="1"/>
    <col min="21" max="21" width="2.125" style="34" customWidth="1"/>
    <col min="22" max="22" width="1.25" style="34" customWidth="1"/>
    <col min="23" max="23" width="8.625" style="35" customWidth="1"/>
    <col min="24" max="24" width="13.75" style="1" bestFit="1" customWidth="1"/>
    <col min="25" max="26" width="15.125" style="1" bestFit="1" customWidth="1"/>
    <col min="27" max="16384" width="9" style="1"/>
  </cols>
  <sheetData>
    <row r="1" spans="1:25" ht="22.5" customHeight="1" x14ac:dyDescent="0.3">
      <c r="A1" s="294" t="s">
        <v>167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</row>
    <row r="2" spans="1:25" ht="15.75" customHeight="1" thickBot="1" x14ac:dyDescent="0.35">
      <c r="A2" s="295" t="s">
        <v>0</v>
      </c>
      <c r="B2" s="295"/>
      <c r="C2" s="295"/>
      <c r="D2" s="295"/>
      <c r="E2" s="2"/>
      <c r="F2" s="296" t="s">
        <v>1</v>
      </c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</row>
    <row r="3" spans="1:25" ht="14.25" customHeight="1" x14ac:dyDescent="0.3">
      <c r="A3" s="299" t="s">
        <v>2</v>
      </c>
      <c r="B3" s="300"/>
      <c r="C3" s="300"/>
      <c r="D3" s="300"/>
      <c r="E3" s="300"/>
      <c r="F3" s="301"/>
      <c r="G3" s="302" t="s">
        <v>3</v>
      </c>
      <c r="H3" s="304" t="s">
        <v>4</v>
      </c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6"/>
    </row>
    <row r="4" spans="1:25" ht="14.25" customHeight="1" thickBot="1" x14ac:dyDescent="0.35">
      <c r="A4" s="310" t="s">
        <v>5</v>
      </c>
      <c r="B4" s="298"/>
      <c r="C4" s="297" t="s">
        <v>6</v>
      </c>
      <c r="D4" s="298"/>
      <c r="E4" s="297" t="s">
        <v>7</v>
      </c>
      <c r="F4" s="298"/>
      <c r="G4" s="303"/>
      <c r="H4" s="307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9"/>
    </row>
    <row r="5" spans="1:25" ht="11.25" customHeight="1" thickTop="1" x14ac:dyDescent="0.3">
      <c r="A5" s="245" t="s">
        <v>8</v>
      </c>
      <c r="B5" s="248" t="s">
        <v>9</v>
      </c>
      <c r="C5" s="220">
        <v>11</v>
      </c>
      <c r="D5" s="220" t="s">
        <v>10</v>
      </c>
      <c r="E5" s="313">
        <v>112</v>
      </c>
      <c r="F5" s="313" t="s">
        <v>11</v>
      </c>
      <c r="G5" s="311">
        <f>SUM(W6:W14)</f>
        <v>71157480</v>
      </c>
      <c r="H5" s="221" t="s">
        <v>170</v>
      </c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3"/>
    </row>
    <row r="6" spans="1:25" ht="11.25" customHeight="1" x14ac:dyDescent="0.3">
      <c r="A6" s="245"/>
      <c r="B6" s="248"/>
      <c r="C6" s="212"/>
      <c r="D6" s="212"/>
      <c r="E6" s="286"/>
      <c r="F6" s="286"/>
      <c r="G6" s="312"/>
      <c r="H6" s="3">
        <v>66950</v>
      </c>
      <c r="I6" s="4" t="s">
        <v>12</v>
      </c>
      <c r="J6" s="4">
        <v>8</v>
      </c>
      <c r="K6" s="4" t="s">
        <v>13</v>
      </c>
      <c r="L6" s="4" t="s">
        <v>12</v>
      </c>
      <c r="M6" s="4"/>
      <c r="N6" s="4">
        <v>365</v>
      </c>
      <c r="O6" s="76"/>
      <c r="P6" s="4" t="s">
        <v>12</v>
      </c>
      <c r="Q6" s="31">
        <v>9</v>
      </c>
      <c r="R6" s="4" t="s">
        <v>14</v>
      </c>
      <c r="S6" s="232" t="s">
        <v>65</v>
      </c>
      <c r="T6" s="232"/>
      <c r="U6" s="5"/>
      <c r="V6" s="6" t="s">
        <v>15</v>
      </c>
      <c r="W6" s="187">
        <f t="shared" ref="W6:W14" si="0">H6*J6%*N6*Q6</f>
        <v>17594460</v>
      </c>
      <c r="X6" s="53"/>
      <c r="Y6" s="32"/>
    </row>
    <row r="7" spans="1:25" ht="11.25" customHeight="1" x14ac:dyDescent="0.3">
      <c r="A7" s="245"/>
      <c r="B7" s="248"/>
      <c r="C7" s="212"/>
      <c r="D7" s="212"/>
      <c r="E7" s="286"/>
      <c r="F7" s="286"/>
      <c r="G7" s="312"/>
      <c r="H7" s="144">
        <v>72600</v>
      </c>
      <c r="I7" s="145" t="s">
        <v>12</v>
      </c>
      <c r="J7" s="145">
        <v>8</v>
      </c>
      <c r="K7" s="145" t="s">
        <v>13</v>
      </c>
      <c r="L7" s="145" t="s">
        <v>12</v>
      </c>
      <c r="M7" s="145"/>
      <c r="N7" s="145">
        <v>365</v>
      </c>
      <c r="O7" s="132"/>
      <c r="P7" s="145" t="s">
        <v>12</v>
      </c>
      <c r="Q7" s="197">
        <v>2</v>
      </c>
      <c r="R7" s="145" t="s">
        <v>14</v>
      </c>
      <c r="S7" s="233" t="s">
        <v>65</v>
      </c>
      <c r="T7" s="233"/>
      <c r="U7" s="146"/>
      <c r="V7" s="147" t="s">
        <v>15</v>
      </c>
      <c r="W7" s="187">
        <f t="shared" si="0"/>
        <v>4239840</v>
      </c>
      <c r="X7" s="53"/>
      <c r="Y7" s="32"/>
    </row>
    <row r="8" spans="1:25" ht="11.25" customHeight="1" x14ac:dyDescent="0.3">
      <c r="A8" s="245"/>
      <c r="B8" s="248"/>
      <c r="C8" s="212"/>
      <c r="D8" s="212"/>
      <c r="E8" s="286"/>
      <c r="F8" s="286"/>
      <c r="G8" s="312"/>
      <c r="H8" s="144">
        <v>78250</v>
      </c>
      <c r="I8" s="145" t="s">
        <v>12</v>
      </c>
      <c r="J8" s="145">
        <v>8</v>
      </c>
      <c r="K8" s="145" t="s">
        <v>13</v>
      </c>
      <c r="L8" s="145" t="s">
        <v>12</v>
      </c>
      <c r="M8" s="145"/>
      <c r="N8" s="145">
        <v>365</v>
      </c>
      <c r="O8" s="132"/>
      <c r="P8" s="145" t="s">
        <v>12</v>
      </c>
      <c r="Q8" s="197">
        <v>2</v>
      </c>
      <c r="R8" s="145" t="s">
        <v>14</v>
      </c>
      <c r="S8" s="233" t="s">
        <v>65</v>
      </c>
      <c r="T8" s="233"/>
      <c r="U8" s="146"/>
      <c r="V8" s="147" t="s">
        <v>15</v>
      </c>
      <c r="W8" s="187">
        <f t="shared" si="0"/>
        <v>4569800</v>
      </c>
      <c r="X8" s="53"/>
      <c r="Y8" s="32"/>
    </row>
    <row r="9" spans="1:25" ht="11.25" customHeight="1" x14ac:dyDescent="0.3">
      <c r="A9" s="245"/>
      <c r="B9" s="248"/>
      <c r="C9" s="212"/>
      <c r="D9" s="212"/>
      <c r="E9" s="286"/>
      <c r="F9" s="286"/>
      <c r="G9" s="312"/>
      <c r="H9" s="144">
        <f>H6</f>
        <v>66950</v>
      </c>
      <c r="I9" s="145" t="s">
        <v>12</v>
      </c>
      <c r="J9" s="145">
        <v>12</v>
      </c>
      <c r="K9" s="145" t="s">
        <v>13</v>
      </c>
      <c r="L9" s="145" t="s">
        <v>12</v>
      </c>
      <c r="M9" s="145"/>
      <c r="N9" s="145">
        <v>365</v>
      </c>
      <c r="O9" s="132"/>
      <c r="P9" s="145" t="s">
        <v>12</v>
      </c>
      <c r="Q9" s="197">
        <v>5</v>
      </c>
      <c r="R9" s="145" t="s">
        <v>14</v>
      </c>
      <c r="S9" s="233" t="s">
        <v>65</v>
      </c>
      <c r="T9" s="233"/>
      <c r="U9" s="146"/>
      <c r="V9" s="147" t="s">
        <v>15</v>
      </c>
      <c r="W9" s="187">
        <f t="shared" si="0"/>
        <v>14662050</v>
      </c>
      <c r="X9" s="53"/>
      <c r="Y9" s="32"/>
    </row>
    <row r="10" spans="1:25" ht="11.25" customHeight="1" x14ac:dyDescent="0.3">
      <c r="A10" s="245"/>
      <c r="B10" s="248"/>
      <c r="C10" s="212"/>
      <c r="D10" s="212"/>
      <c r="E10" s="286"/>
      <c r="F10" s="286"/>
      <c r="G10" s="312"/>
      <c r="H10" s="144">
        <f>H7</f>
        <v>72600</v>
      </c>
      <c r="I10" s="145" t="s">
        <v>12</v>
      </c>
      <c r="J10" s="145">
        <v>12</v>
      </c>
      <c r="K10" s="145" t="s">
        <v>13</v>
      </c>
      <c r="L10" s="145" t="s">
        <v>12</v>
      </c>
      <c r="M10" s="145"/>
      <c r="N10" s="145">
        <v>365</v>
      </c>
      <c r="O10" s="132"/>
      <c r="P10" s="145" t="s">
        <v>12</v>
      </c>
      <c r="Q10" s="197">
        <v>1</v>
      </c>
      <c r="R10" s="145" t="s">
        <v>14</v>
      </c>
      <c r="S10" s="233" t="s">
        <v>65</v>
      </c>
      <c r="T10" s="233"/>
      <c r="U10" s="146"/>
      <c r="V10" s="147" t="s">
        <v>15</v>
      </c>
      <c r="W10" s="187">
        <f t="shared" si="0"/>
        <v>3179880</v>
      </c>
      <c r="X10" s="53"/>
      <c r="Y10" s="32"/>
    </row>
    <row r="11" spans="1:25" ht="11.25" customHeight="1" x14ac:dyDescent="0.3">
      <c r="A11" s="245"/>
      <c r="B11" s="248"/>
      <c r="C11" s="212"/>
      <c r="D11" s="212"/>
      <c r="E11" s="286"/>
      <c r="F11" s="286"/>
      <c r="G11" s="312"/>
      <c r="H11" s="144">
        <v>78250</v>
      </c>
      <c r="I11" s="145" t="s">
        <v>12</v>
      </c>
      <c r="J11" s="145">
        <v>12</v>
      </c>
      <c r="K11" s="145" t="s">
        <v>13</v>
      </c>
      <c r="L11" s="145" t="s">
        <v>12</v>
      </c>
      <c r="M11" s="145"/>
      <c r="N11" s="145">
        <v>365</v>
      </c>
      <c r="O11" s="132"/>
      <c r="P11" s="145" t="s">
        <v>12</v>
      </c>
      <c r="Q11" s="197">
        <v>0</v>
      </c>
      <c r="R11" s="145" t="s">
        <v>14</v>
      </c>
      <c r="S11" s="233" t="s">
        <v>65</v>
      </c>
      <c r="T11" s="233"/>
      <c r="U11" s="146"/>
      <c r="V11" s="147" t="s">
        <v>15</v>
      </c>
      <c r="W11" s="187">
        <f t="shared" si="0"/>
        <v>0</v>
      </c>
      <c r="X11" s="53"/>
      <c r="Y11" s="32"/>
    </row>
    <row r="12" spans="1:25" ht="11.25" customHeight="1" x14ac:dyDescent="0.3">
      <c r="A12" s="245"/>
      <c r="B12" s="248"/>
      <c r="C12" s="212"/>
      <c r="D12" s="212"/>
      <c r="E12" s="286"/>
      <c r="F12" s="286"/>
      <c r="G12" s="312"/>
      <c r="H12" s="144">
        <f>H6</f>
        <v>66950</v>
      </c>
      <c r="I12" s="145" t="s">
        <v>12</v>
      </c>
      <c r="J12" s="145">
        <v>20</v>
      </c>
      <c r="K12" s="145" t="s">
        <v>13</v>
      </c>
      <c r="L12" s="145" t="s">
        <v>12</v>
      </c>
      <c r="M12" s="145"/>
      <c r="N12" s="145">
        <v>365</v>
      </c>
      <c r="O12" s="132"/>
      <c r="P12" s="145" t="s">
        <v>12</v>
      </c>
      <c r="Q12" s="197">
        <v>1</v>
      </c>
      <c r="R12" s="145" t="s">
        <v>14</v>
      </c>
      <c r="S12" s="233" t="s">
        <v>66</v>
      </c>
      <c r="T12" s="233"/>
      <c r="U12" s="146"/>
      <c r="V12" s="147" t="s">
        <v>15</v>
      </c>
      <c r="W12" s="187">
        <f t="shared" si="0"/>
        <v>4887350</v>
      </c>
      <c r="X12" s="53"/>
      <c r="Y12" s="32"/>
    </row>
    <row r="13" spans="1:25" ht="11.25" customHeight="1" x14ac:dyDescent="0.3">
      <c r="A13" s="245"/>
      <c r="B13" s="248"/>
      <c r="C13" s="212"/>
      <c r="D13" s="212"/>
      <c r="E13" s="286"/>
      <c r="F13" s="286"/>
      <c r="G13" s="312"/>
      <c r="H13" s="144">
        <f>H10</f>
        <v>72600</v>
      </c>
      <c r="I13" s="145" t="s">
        <v>12</v>
      </c>
      <c r="J13" s="145">
        <v>20</v>
      </c>
      <c r="K13" s="145" t="s">
        <v>13</v>
      </c>
      <c r="L13" s="145" t="s">
        <v>12</v>
      </c>
      <c r="M13" s="145"/>
      <c r="N13" s="145">
        <v>365</v>
      </c>
      <c r="O13" s="132"/>
      <c r="P13" s="145" t="s">
        <v>12</v>
      </c>
      <c r="Q13" s="197">
        <v>2</v>
      </c>
      <c r="R13" s="145" t="s">
        <v>14</v>
      </c>
      <c r="S13" s="233" t="s">
        <v>66</v>
      </c>
      <c r="T13" s="233"/>
      <c r="U13" s="146"/>
      <c r="V13" s="147" t="s">
        <v>15</v>
      </c>
      <c r="W13" s="187">
        <f t="shared" si="0"/>
        <v>10599600</v>
      </c>
    </row>
    <row r="14" spans="1:25" ht="11.25" customHeight="1" x14ac:dyDescent="0.3">
      <c r="A14" s="245"/>
      <c r="B14" s="248"/>
      <c r="C14" s="212"/>
      <c r="D14" s="212"/>
      <c r="E14" s="220"/>
      <c r="F14" s="220"/>
      <c r="G14" s="312"/>
      <c r="H14" s="158">
        <v>78250</v>
      </c>
      <c r="I14" s="183" t="s">
        <v>12</v>
      </c>
      <c r="J14" s="183">
        <v>20</v>
      </c>
      <c r="K14" s="183" t="s">
        <v>13</v>
      </c>
      <c r="L14" s="183" t="s">
        <v>12</v>
      </c>
      <c r="M14" s="183"/>
      <c r="N14" s="183">
        <v>365</v>
      </c>
      <c r="O14" s="184"/>
      <c r="P14" s="183" t="s">
        <v>12</v>
      </c>
      <c r="Q14" s="199">
        <v>2</v>
      </c>
      <c r="R14" s="183" t="s">
        <v>14</v>
      </c>
      <c r="S14" s="314" t="s">
        <v>66</v>
      </c>
      <c r="T14" s="314"/>
      <c r="U14" s="185"/>
      <c r="V14" s="186" t="s">
        <v>15</v>
      </c>
      <c r="W14" s="188">
        <f t="shared" si="0"/>
        <v>11424500</v>
      </c>
    </row>
    <row r="15" spans="1:25" ht="13.5" customHeight="1" x14ac:dyDescent="0.3">
      <c r="A15" s="245"/>
      <c r="B15" s="248"/>
      <c r="C15" s="212"/>
      <c r="D15" s="212"/>
      <c r="E15" s="212">
        <v>113</v>
      </c>
      <c r="F15" s="212" t="s">
        <v>17</v>
      </c>
      <c r="G15" s="224">
        <f>W16</f>
        <v>69120000</v>
      </c>
      <c r="H15" s="217" t="s">
        <v>162</v>
      </c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9"/>
    </row>
    <row r="16" spans="1:25" ht="13.5" customHeight="1" x14ac:dyDescent="0.3">
      <c r="A16" s="245"/>
      <c r="B16" s="248"/>
      <c r="C16" s="212"/>
      <c r="D16" s="212"/>
      <c r="E16" s="212"/>
      <c r="F16" s="212"/>
      <c r="G16" s="225"/>
      <c r="H16" s="273">
        <v>240000</v>
      </c>
      <c r="I16" s="253"/>
      <c r="J16" s="145" t="s">
        <v>12</v>
      </c>
      <c r="K16" s="145">
        <v>24</v>
      </c>
      <c r="L16" s="145" t="s">
        <v>14</v>
      </c>
      <c r="M16" s="145" t="s">
        <v>12</v>
      </c>
      <c r="N16" s="145">
        <v>12</v>
      </c>
      <c r="O16" s="145" t="s">
        <v>16</v>
      </c>
      <c r="P16" s="145"/>
      <c r="Q16" s="145"/>
      <c r="R16" s="145"/>
      <c r="S16" s="145"/>
      <c r="T16" s="145"/>
      <c r="U16" s="145"/>
      <c r="V16" s="147" t="s">
        <v>15</v>
      </c>
      <c r="W16" s="148">
        <f>H16*K16*N16</f>
        <v>69120000</v>
      </c>
    </row>
    <row r="17" spans="1:26" ht="17.25" customHeight="1" x14ac:dyDescent="0.3">
      <c r="A17" s="246"/>
      <c r="B17" s="251"/>
      <c r="C17" s="213" t="s">
        <v>18</v>
      </c>
      <c r="D17" s="214"/>
      <c r="E17" s="215"/>
      <c r="F17" s="216"/>
      <c r="G17" s="164">
        <f>G5+G15</f>
        <v>140277480</v>
      </c>
      <c r="H17" s="149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1"/>
      <c r="W17" s="152"/>
    </row>
    <row r="18" spans="1:26" ht="11.25" customHeight="1" x14ac:dyDescent="0.3">
      <c r="A18" s="244" t="s">
        <v>19</v>
      </c>
      <c r="B18" s="247" t="s">
        <v>20</v>
      </c>
      <c r="C18" s="212">
        <v>41</v>
      </c>
      <c r="D18" s="235" t="s">
        <v>20</v>
      </c>
      <c r="E18" s="212">
        <v>413</v>
      </c>
      <c r="F18" s="279" t="s">
        <v>159</v>
      </c>
      <c r="G18" s="240">
        <f>W18+W19+W20+W21</f>
        <v>36627320</v>
      </c>
      <c r="H18" s="255" t="s">
        <v>83</v>
      </c>
      <c r="I18" s="256"/>
      <c r="J18" s="256"/>
      <c r="K18" s="256"/>
      <c r="L18" s="256">
        <v>287230</v>
      </c>
      <c r="M18" s="256"/>
      <c r="N18" s="256"/>
      <c r="O18" s="256"/>
      <c r="P18" s="145" t="s">
        <v>12</v>
      </c>
      <c r="Q18" s="197">
        <v>12</v>
      </c>
      <c r="R18" s="153" t="s">
        <v>16</v>
      </c>
      <c r="S18" s="145" t="s">
        <v>12</v>
      </c>
      <c r="T18" s="197">
        <v>7</v>
      </c>
      <c r="U18" s="145" t="s">
        <v>14</v>
      </c>
      <c r="V18" s="147" t="s">
        <v>15</v>
      </c>
      <c r="W18" s="154">
        <f>L18*Q18*T18</f>
        <v>24127320</v>
      </c>
      <c r="X18" s="18"/>
      <c r="Y18" s="18"/>
      <c r="Z18" s="19"/>
    </row>
    <row r="19" spans="1:26" ht="11.25" customHeight="1" x14ac:dyDescent="0.3">
      <c r="A19" s="245"/>
      <c r="B19" s="248"/>
      <c r="C19" s="212"/>
      <c r="D19" s="236"/>
      <c r="E19" s="212"/>
      <c r="F19" s="280"/>
      <c r="G19" s="241"/>
      <c r="H19" s="254" t="s">
        <v>84</v>
      </c>
      <c r="I19" s="218"/>
      <c r="J19" s="218"/>
      <c r="K19" s="218"/>
      <c r="L19" s="218">
        <v>40000</v>
      </c>
      <c r="M19" s="218"/>
      <c r="N19" s="218"/>
      <c r="O19" s="218"/>
      <c r="P19" s="145" t="s">
        <v>12</v>
      </c>
      <c r="Q19" s="197">
        <v>1</v>
      </c>
      <c r="R19" s="145" t="s">
        <v>16</v>
      </c>
      <c r="S19" s="145" t="s">
        <v>12</v>
      </c>
      <c r="T19" s="197">
        <v>7</v>
      </c>
      <c r="U19" s="145" t="s">
        <v>14</v>
      </c>
      <c r="V19" s="147" t="s">
        <v>15</v>
      </c>
      <c r="W19" s="148">
        <f>L19*Q19*T19</f>
        <v>280000</v>
      </c>
      <c r="X19" s="18"/>
      <c r="Y19" s="69"/>
      <c r="Z19" s="70"/>
    </row>
    <row r="20" spans="1:26" ht="11.25" customHeight="1" x14ac:dyDescent="0.3">
      <c r="A20" s="245"/>
      <c r="B20" s="248"/>
      <c r="C20" s="212"/>
      <c r="D20" s="236"/>
      <c r="E20" s="212"/>
      <c r="F20" s="280"/>
      <c r="G20" s="241"/>
      <c r="H20" s="254" t="s">
        <v>85</v>
      </c>
      <c r="I20" s="218"/>
      <c r="J20" s="218"/>
      <c r="K20" s="218"/>
      <c r="L20" s="218">
        <v>50000</v>
      </c>
      <c r="M20" s="218"/>
      <c r="N20" s="218"/>
      <c r="O20" s="218"/>
      <c r="P20" s="145" t="s">
        <v>12</v>
      </c>
      <c r="Q20" s="197">
        <v>2</v>
      </c>
      <c r="R20" s="145" t="s">
        <v>16</v>
      </c>
      <c r="S20" s="145" t="s">
        <v>12</v>
      </c>
      <c r="T20" s="197">
        <v>7</v>
      </c>
      <c r="U20" s="145" t="s">
        <v>14</v>
      </c>
      <c r="V20" s="147" t="s">
        <v>15</v>
      </c>
      <c r="W20" s="148">
        <f>L20*Q20*T20</f>
        <v>700000</v>
      </c>
      <c r="X20" s="18"/>
      <c r="Y20" s="68"/>
      <c r="Z20" s="19"/>
    </row>
    <row r="21" spans="1:26" ht="11.25" customHeight="1" x14ac:dyDescent="0.3">
      <c r="A21" s="245"/>
      <c r="B21" s="248"/>
      <c r="C21" s="212"/>
      <c r="D21" s="237"/>
      <c r="E21" s="212"/>
      <c r="F21" s="281"/>
      <c r="G21" s="242"/>
      <c r="H21" s="238" t="s">
        <v>86</v>
      </c>
      <c r="I21" s="239"/>
      <c r="J21" s="239"/>
      <c r="K21" s="239"/>
      <c r="L21" s="239">
        <v>60000</v>
      </c>
      <c r="M21" s="239"/>
      <c r="N21" s="239"/>
      <c r="O21" s="239"/>
      <c r="P21" s="155" t="s">
        <v>12</v>
      </c>
      <c r="Q21" s="198">
        <v>12</v>
      </c>
      <c r="R21" s="155" t="s">
        <v>16</v>
      </c>
      <c r="S21" s="155" t="s">
        <v>12</v>
      </c>
      <c r="T21" s="198">
        <v>16</v>
      </c>
      <c r="U21" s="155" t="s">
        <v>14</v>
      </c>
      <c r="V21" s="156" t="s">
        <v>15</v>
      </c>
      <c r="W21" s="157">
        <f>L21*Q21*T21</f>
        <v>11520000</v>
      </c>
      <c r="X21" s="18"/>
      <c r="Y21" s="18"/>
      <c r="Z21" s="67"/>
    </row>
    <row r="22" spans="1:26" ht="17.25" customHeight="1" x14ac:dyDescent="0.3">
      <c r="A22" s="246"/>
      <c r="B22" s="249"/>
      <c r="C22" s="278" t="s">
        <v>18</v>
      </c>
      <c r="D22" s="260"/>
      <c r="E22" s="214"/>
      <c r="F22" s="261"/>
      <c r="G22" s="12">
        <f>G18</f>
        <v>36627320</v>
      </c>
      <c r="H22" s="158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7"/>
    </row>
    <row r="23" spans="1:26" ht="18.75" customHeight="1" x14ac:dyDescent="0.3">
      <c r="A23" s="244" t="s">
        <v>22</v>
      </c>
      <c r="B23" s="257" t="s">
        <v>23</v>
      </c>
      <c r="C23" s="17">
        <v>51</v>
      </c>
      <c r="D23" s="17" t="s">
        <v>23</v>
      </c>
      <c r="E23" s="17">
        <v>512</v>
      </c>
      <c r="F23" s="17" t="s">
        <v>24</v>
      </c>
      <c r="G23" s="12">
        <f>W23</f>
        <v>240000</v>
      </c>
      <c r="H23" s="13" t="s">
        <v>73</v>
      </c>
      <c r="I23" s="268">
        <v>20000</v>
      </c>
      <c r="J23" s="268"/>
      <c r="K23" s="268"/>
      <c r="L23" s="268"/>
      <c r="M23" s="167" t="s">
        <v>67</v>
      </c>
      <c r="N23" s="167">
        <v>12</v>
      </c>
      <c r="O23" s="282" t="s">
        <v>73</v>
      </c>
      <c r="P23" s="282"/>
      <c r="Q23" s="150"/>
      <c r="R23" s="150"/>
      <c r="S23" s="150"/>
      <c r="T23" s="150"/>
      <c r="U23" s="150"/>
      <c r="V23" s="168" t="s">
        <v>69</v>
      </c>
      <c r="W23" s="152">
        <f>I23*N23</f>
        <v>240000</v>
      </c>
      <c r="Y23" s="32"/>
      <c r="Z23" s="32"/>
    </row>
    <row r="24" spans="1:26" ht="17.25" customHeight="1" x14ac:dyDescent="0.3">
      <c r="A24" s="246"/>
      <c r="B24" s="249"/>
      <c r="C24" s="283" t="s">
        <v>18</v>
      </c>
      <c r="D24" s="284"/>
      <c r="E24" s="284"/>
      <c r="F24" s="285"/>
      <c r="G24" s="20">
        <f>G23</f>
        <v>240000</v>
      </c>
      <c r="H24" s="149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2"/>
      <c r="Y24" s="71"/>
      <c r="Z24" s="66"/>
    </row>
    <row r="25" spans="1:26" ht="11.25" customHeight="1" x14ac:dyDescent="0.3">
      <c r="A25" s="244" t="s">
        <v>25</v>
      </c>
      <c r="B25" s="247" t="s">
        <v>26</v>
      </c>
      <c r="C25" s="212">
        <v>61</v>
      </c>
      <c r="D25" s="288" t="s">
        <v>26</v>
      </c>
      <c r="E25" s="250">
        <v>611</v>
      </c>
      <c r="F25" s="250" t="s">
        <v>27</v>
      </c>
      <c r="G25" s="224">
        <f>SUM(W26:W38)</f>
        <v>736800020</v>
      </c>
      <c r="H25" s="221" t="s">
        <v>170</v>
      </c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8"/>
      <c r="Y25" s="66"/>
      <c r="Z25" s="66"/>
    </row>
    <row r="26" spans="1:26" ht="11.25" customHeight="1" x14ac:dyDescent="0.3">
      <c r="A26" s="245"/>
      <c r="B26" s="248"/>
      <c r="C26" s="212"/>
      <c r="D26" s="236"/>
      <c r="E26" s="286"/>
      <c r="F26" s="286"/>
      <c r="G26" s="226"/>
      <c r="H26" s="144">
        <f>H6</f>
        <v>66950</v>
      </c>
      <c r="I26" s="145" t="s">
        <v>12</v>
      </c>
      <c r="J26" s="253">
        <v>100</v>
      </c>
      <c r="K26" s="253"/>
      <c r="L26" s="145" t="s">
        <v>13</v>
      </c>
      <c r="M26" s="145" t="s">
        <v>12</v>
      </c>
      <c r="N26" s="145">
        <v>365</v>
      </c>
      <c r="O26" s="132"/>
      <c r="P26" s="145" t="s">
        <v>12</v>
      </c>
      <c r="Q26" s="197">
        <v>4</v>
      </c>
      <c r="R26" s="145" t="s">
        <v>14</v>
      </c>
      <c r="S26" s="233" t="s">
        <v>64</v>
      </c>
      <c r="T26" s="233"/>
      <c r="U26" s="146"/>
      <c r="V26" s="147" t="s">
        <v>15</v>
      </c>
      <c r="W26" s="148">
        <f>H26*J26%*N26*Q26</f>
        <v>97747000</v>
      </c>
    </row>
    <row r="27" spans="1:26" ht="11.25" customHeight="1" x14ac:dyDescent="0.3">
      <c r="A27" s="245"/>
      <c r="B27" s="248"/>
      <c r="C27" s="212"/>
      <c r="D27" s="236"/>
      <c r="E27" s="286"/>
      <c r="F27" s="286"/>
      <c r="G27" s="226"/>
      <c r="H27" s="144">
        <f t="shared" ref="H27" si="1">H7</f>
        <v>72600</v>
      </c>
      <c r="I27" s="145" t="s">
        <v>12</v>
      </c>
      <c r="J27" s="253">
        <v>100</v>
      </c>
      <c r="K27" s="253"/>
      <c r="L27" s="145" t="s">
        <v>13</v>
      </c>
      <c r="M27" s="145" t="s">
        <v>12</v>
      </c>
      <c r="N27" s="145">
        <v>365</v>
      </c>
      <c r="O27" s="132"/>
      <c r="P27" s="145" t="s">
        <v>12</v>
      </c>
      <c r="Q27" s="197">
        <v>2</v>
      </c>
      <c r="R27" s="145" t="s">
        <v>14</v>
      </c>
      <c r="S27" s="233" t="s">
        <v>64</v>
      </c>
      <c r="T27" s="233"/>
      <c r="U27" s="146"/>
      <c r="V27" s="147" t="s">
        <v>15</v>
      </c>
      <c r="W27" s="148">
        <f t="shared" ref="W27:W37" si="2">H27*J27%*N27*Q27</f>
        <v>52998000</v>
      </c>
    </row>
    <row r="28" spans="1:26" ht="11.25" customHeight="1" x14ac:dyDescent="0.3">
      <c r="A28" s="245"/>
      <c r="B28" s="248"/>
      <c r="C28" s="212"/>
      <c r="D28" s="236"/>
      <c r="E28" s="286"/>
      <c r="F28" s="286"/>
      <c r="G28" s="226"/>
      <c r="H28" s="144">
        <v>78250</v>
      </c>
      <c r="I28" s="145" t="s">
        <v>12</v>
      </c>
      <c r="J28" s="253">
        <v>100</v>
      </c>
      <c r="K28" s="253"/>
      <c r="L28" s="145" t="s">
        <v>13</v>
      </c>
      <c r="M28" s="145" t="s">
        <v>12</v>
      </c>
      <c r="N28" s="145">
        <v>365</v>
      </c>
      <c r="O28" s="132"/>
      <c r="P28" s="145" t="s">
        <v>12</v>
      </c>
      <c r="Q28" s="197">
        <v>1</v>
      </c>
      <c r="R28" s="145" t="s">
        <v>14</v>
      </c>
      <c r="S28" s="233" t="s">
        <v>64</v>
      </c>
      <c r="T28" s="233"/>
      <c r="U28" s="146"/>
      <c r="V28" s="147" t="s">
        <v>15</v>
      </c>
      <c r="W28" s="148">
        <f t="shared" si="2"/>
        <v>28561250</v>
      </c>
    </row>
    <row r="29" spans="1:26" ht="11.25" customHeight="1" x14ac:dyDescent="0.3">
      <c r="A29" s="245"/>
      <c r="B29" s="248"/>
      <c r="C29" s="212"/>
      <c r="D29" s="236"/>
      <c r="E29" s="286"/>
      <c r="F29" s="286"/>
      <c r="G29" s="226"/>
      <c r="H29" s="144">
        <f>H9</f>
        <v>66950</v>
      </c>
      <c r="I29" s="145" t="s">
        <v>12</v>
      </c>
      <c r="J29" s="253">
        <v>92</v>
      </c>
      <c r="K29" s="253"/>
      <c r="L29" s="145" t="s">
        <v>13</v>
      </c>
      <c r="M29" s="145" t="s">
        <v>12</v>
      </c>
      <c r="N29" s="145">
        <v>365</v>
      </c>
      <c r="O29" s="132"/>
      <c r="P29" s="145" t="s">
        <v>12</v>
      </c>
      <c r="Q29" s="197">
        <v>9</v>
      </c>
      <c r="R29" s="145" t="s">
        <v>14</v>
      </c>
      <c r="S29" s="233" t="s">
        <v>65</v>
      </c>
      <c r="T29" s="233"/>
      <c r="U29" s="146"/>
      <c r="V29" s="147" t="s">
        <v>15</v>
      </c>
      <c r="W29" s="148">
        <f t="shared" si="2"/>
        <v>202336290</v>
      </c>
    </row>
    <row r="30" spans="1:26" ht="11.25" customHeight="1" x14ac:dyDescent="0.3">
      <c r="A30" s="245"/>
      <c r="B30" s="248"/>
      <c r="C30" s="212"/>
      <c r="D30" s="236"/>
      <c r="E30" s="286"/>
      <c r="F30" s="286"/>
      <c r="G30" s="226"/>
      <c r="H30" s="144">
        <f>H10</f>
        <v>72600</v>
      </c>
      <c r="I30" s="145" t="s">
        <v>12</v>
      </c>
      <c r="J30" s="253">
        <v>92</v>
      </c>
      <c r="K30" s="253"/>
      <c r="L30" s="145" t="s">
        <v>13</v>
      </c>
      <c r="M30" s="145" t="s">
        <v>12</v>
      </c>
      <c r="N30" s="145">
        <v>365</v>
      </c>
      <c r="O30" s="132"/>
      <c r="P30" s="145" t="s">
        <v>12</v>
      </c>
      <c r="Q30" s="197">
        <v>2</v>
      </c>
      <c r="R30" s="145" t="s">
        <v>14</v>
      </c>
      <c r="S30" s="233" t="s">
        <v>65</v>
      </c>
      <c r="T30" s="233"/>
      <c r="U30" s="146"/>
      <c r="V30" s="147" t="s">
        <v>15</v>
      </c>
      <c r="W30" s="148">
        <f t="shared" si="2"/>
        <v>48758160</v>
      </c>
    </row>
    <row r="31" spans="1:26" ht="11.25" customHeight="1" x14ac:dyDescent="0.3">
      <c r="A31" s="245"/>
      <c r="B31" s="248"/>
      <c r="C31" s="212"/>
      <c r="D31" s="236"/>
      <c r="E31" s="286"/>
      <c r="F31" s="286"/>
      <c r="G31" s="226"/>
      <c r="H31" s="144">
        <v>78250</v>
      </c>
      <c r="I31" s="145" t="s">
        <v>12</v>
      </c>
      <c r="J31" s="253">
        <v>92</v>
      </c>
      <c r="K31" s="253"/>
      <c r="L31" s="145" t="s">
        <v>13</v>
      </c>
      <c r="M31" s="145" t="s">
        <v>12</v>
      </c>
      <c r="N31" s="145">
        <v>365</v>
      </c>
      <c r="O31" s="132"/>
      <c r="P31" s="145" t="s">
        <v>12</v>
      </c>
      <c r="Q31" s="197">
        <v>2</v>
      </c>
      <c r="R31" s="145" t="s">
        <v>14</v>
      </c>
      <c r="S31" s="233" t="s">
        <v>65</v>
      </c>
      <c r="T31" s="233"/>
      <c r="U31" s="146"/>
      <c r="V31" s="147" t="s">
        <v>15</v>
      </c>
      <c r="W31" s="148">
        <f t="shared" si="2"/>
        <v>52552700</v>
      </c>
    </row>
    <row r="32" spans="1:26" ht="11.25" customHeight="1" x14ac:dyDescent="0.3">
      <c r="A32" s="245"/>
      <c r="B32" s="248"/>
      <c r="C32" s="212"/>
      <c r="D32" s="236"/>
      <c r="E32" s="286"/>
      <c r="F32" s="286"/>
      <c r="G32" s="226"/>
      <c r="H32" s="144">
        <f>H12</f>
        <v>66950</v>
      </c>
      <c r="I32" s="145" t="s">
        <v>12</v>
      </c>
      <c r="J32" s="253">
        <v>88</v>
      </c>
      <c r="K32" s="253"/>
      <c r="L32" s="145" t="s">
        <v>13</v>
      </c>
      <c r="M32" s="145" t="s">
        <v>12</v>
      </c>
      <c r="N32" s="145">
        <v>365</v>
      </c>
      <c r="O32" s="132"/>
      <c r="P32" s="145" t="s">
        <v>12</v>
      </c>
      <c r="Q32" s="197">
        <v>5</v>
      </c>
      <c r="R32" s="145" t="s">
        <v>14</v>
      </c>
      <c r="S32" s="233" t="s">
        <v>65</v>
      </c>
      <c r="T32" s="233"/>
      <c r="U32" s="146"/>
      <c r="V32" s="147" t="s">
        <v>15</v>
      </c>
      <c r="W32" s="148">
        <f t="shared" si="2"/>
        <v>107521700</v>
      </c>
    </row>
    <row r="33" spans="1:25" ht="11.25" customHeight="1" x14ac:dyDescent="0.3">
      <c r="A33" s="245"/>
      <c r="B33" s="248"/>
      <c r="C33" s="212"/>
      <c r="D33" s="236"/>
      <c r="E33" s="286"/>
      <c r="F33" s="286"/>
      <c r="G33" s="226"/>
      <c r="H33" s="144">
        <f>H13</f>
        <v>72600</v>
      </c>
      <c r="I33" s="145" t="s">
        <v>12</v>
      </c>
      <c r="J33" s="253">
        <v>88</v>
      </c>
      <c r="K33" s="253"/>
      <c r="L33" s="145" t="s">
        <v>13</v>
      </c>
      <c r="M33" s="145" t="s">
        <v>12</v>
      </c>
      <c r="N33" s="145">
        <v>365</v>
      </c>
      <c r="O33" s="132"/>
      <c r="P33" s="145" t="s">
        <v>12</v>
      </c>
      <c r="Q33" s="197">
        <v>1</v>
      </c>
      <c r="R33" s="145" t="s">
        <v>14</v>
      </c>
      <c r="S33" s="233" t="s">
        <v>65</v>
      </c>
      <c r="T33" s="233"/>
      <c r="U33" s="146"/>
      <c r="V33" s="147" t="s">
        <v>15</v>
      </c>
      <c r="W33" s="148">
        <f t="shared" si="2"/>
        <v>23319120</v>
      </c>
    </row>
    <row r="34" spans="1:25" ht="11.25" customHeight="1" x14ac:dyDescent="0.3">
      <c r="A34" s="245"/>
      <c r="B34" s="248"/>
      <c r="C34" s="212"/>
      <c r="D34" s="236"/>
      <c r="E34" s="286"/>
      <c r="F34" s="286"/>
      <c r="G34" s="226"/>
      <c r="H34" s="144">
        <v>78250</v>
      </c>
      <c r="I34" s="145" t="s">
        <v>12</v>
      </c>
      <c r="J34" s="253">
        <v>88</v>
      </c>
      <c r="K34" s="253"/>
      <c r="L34" s="145" t="s">
        <v>13</v>
      </c>
      <c r="M34" s="145" t="s">
        <v>12</v>
      </c>
      <c r="N34" s="145">
        <v>365</v>
      </c>
      <c r="O34" s="132"/>
      <c r="P34" s="145" t="s">
        <v>12</v>
      </c>
      <c r="Q34" s="197">
        <v>0</v>
      </c>
      <c r="R34" s="145" t="s">
        <v>14</v>
      </c>
      <c r="S34" s="233" t="s">
        <v>65</v>
      </c>
      <c r="T34" s="233"/>
      <c r="U34" s="146"/>
      <c r="V34" s="147" t="s">
        <v>15</v>
      </c>
      <c r="W34" s="148">
        <f t="shared" si="2"/>
        <v>0</v>
      </c>
    </row>
    <row r="35" spans="1:25" ht="11.25" customHeight="1" x14ac:dyDescent="0.3">
      <c r="A35" s="245"/>
      <c r="B35" s="248"/>
      <c r="C35" s="212"/>
      <c r="D35" s="236"/>
      <c r="E35" s="286"/>
      <c r="F35" s="286"/>
      <c r="G35" s="226"/>
      <c r="H35" s="144">
        <f>H26</f>
        <v>66950</v>
      </c>
      <c r="I35" s="145" t="s">
        <v>12</v>
      </c>
      <c r="J35" s="253">
        <v>80</v>
      </c>
      <c r="K35" s="253"/>
      <c r="L35" s="145" t="s">
        <v>13</v>
      </c>
      <c r="M35" s="145" t="s">
        <v>12</v>
      </c>
      <c r="N35" s="145">
        <v>365</v>
      </c>
      <c r="O35" s="132"/>
      <c r="P35" s="145" t="s">
        <v>12</v>
      </c>
      <c r="Q35" s="197">
        <v>1</v>
      </c>
      <c r="R35" s="145" t="s">
        <v>14</v>
      </c>
      <c r="S35" s="233" t="s">
        <v>66</v>
      </c>
      <c r="T35" s="233"/>
      <c r="U35" s="146"/>
      <c r="V35" s="147" t="s">
        <v>15</v>
      </c>
      <c r="W35" s="148">
        <f t="shared" si="2"/>
        <v>19549400</v>
      </c>
    </row>
    <row r="36" spans="1:25" ht="11.25" customHeight="1" x14ac:dyDescent="0.3">
      <c r="A36" s="245"/>
      <c r="B36" s="248"/>
      <c r="C36" s="212"/>
      <c r="D36" s="236"/>
      <c r="E36" s="286"/>
      <c r="F36" s="286"/>
      <c r="G36" s="226"/>
      <c r="H36" s="144">
        <f>H27</f>
        <v>72600</v>
      </c>
      <c r="I36" s="145" t="s">
        <v>12</v>
      </c>
      <c r="J36" s="253">
        <v>80</v>
      </c>
      <c r="K36" s="253"/>
      <c r="L36" s="145" t="s">
        <v>13</v>
      </c>
      <c r="M36" s="145" t="s">
        <v>12</v>
      </c>
      <c r="N36" s="145">
        <v>365</v>
      </c>
      <c r="O36" s="132"/>
      <c r="P36" s="145" t="s">
        <v>12</v>
      </c>
      <c r="Q36" s="197">
        <v>2</v>
      </c>
      <c r="R36" s="145" t="s">
        <v>14</v>
      </c>
      <c r="S36" s="233" t="s">
        <v>66</v>
      </c>
      <c r="T36" s="233"/>
      <c r="U36" s="146"/>
      <c r="V36" s="147" t="s">
        <v>15</v>
      </c>
      <c r="W36" s="148">
        <f t="shared" si="2"/>
        <v>42398400</v>
      </c>
    </row>
    <row r="37" spans="1:25" ht="11.25" customHeight="1" x14ac:dyDescent="0.3">
      <c r="A37" s="245"/>
      <c r="B37" s="248"/>
      <c r="C37" s="212"/>
      <c r="D37" s="236"/>
      <c r="E37" s="286"/>
      <c r="F37" s="286"/>
      <c r="G37" s="226"/>
      <c r="H37" s="144">
        <v>78250</v>
      </c>
      <c r="I37" s="145" t="s">
        <v>12</v>
      </c>
      <c r="J37" s="253">
        <v>80</v>
      </c>
      <c r="K37" s="253"/>
      <c r="L37" s="145" t="s">
        <v>13</v>
      </c>
      <c r="M37" s="145" t="s">
        <v>12</v>
      </c>
      <c r="N37" s="145">
        <v>365</v>
      </c>
      <c r="O37" s="132"/>
      <c r="P37" s="145" t="s">
        <v>12</v>
      </c>
      <c r="Q37" s="197">
        <v>2</v>
      </c>
      <c r="R37" s="145" t="s">
        <v>14</v>
      </c>
      <c r="S37" s="233" t="s">
        <v>66</v>
      </c>
      <c r="T37" s="233"/>
      <c r="U37" s="146"/>
      <c r="V37" s="147" t="s">
        <v>15</v>
      </c>
      <c r="W37" s="148">
        <f t="shared" si="2"/>
        <v>45698000</v>
      </c>
    </row>
    <row r="38" spans="1:25" ht="11.25" customHeight="1" x14ac:dyDescent="0.3">
      <c r="A38" s="245"/>
      <c r="B38" s="248"/>
      <c r="C38" s="212"/>
      <c r="D38" s="236"/>
      <c r="E38" s="286"/>
      <c r="F38" s="286"/>
      <c r="G38" s="226"/>
      <c r="H38" s="273" t="s">
        <v>228</v>
      </c>
      <c r="I38" s="253"/>
      <c r="J38" s="253"/>
      <c r="K38" s="253"/>
      <c r="L38" s="253"/>
      <c r="M38" s="253">
        <v>1280000</v>
      </c>
      <c r="N38" s="253"/>
      <c r="O38" s="253"/>
      <c r="P38" s="253"/>
      <c r="Q38" s="145" t="s">
        <v>12</v>
      </c>
      <c r="R38" s="253">
        <v>12</v>
      </c>
      <c r="S38" s="253"/>
      <c r="T38" s="145" t="s">
        <v>16</v>
      </c>
      <c r="U38" s="145"/>
      <c r="V38" s="147" t="s">
        <v>15</v>
      </c>
      <c r="W38" s="148">
        <f>M38*R38</f>
        <v>15360000</v>
      </c>
    </row>
    <row r="39" spans="1:25" ht="18" customHeight="1" x14ac:dyDescent="0.3">
      <c r="A39" s="245"/>
      <c r="B39" s="248"/>
      <c r="C39" s="212"/>
      <c r="D39" s="289"/>
      <c r="E39" s="48">
        <v>612</v>
      </c>
      <c r="F39" s="48" t="s">
        <v>227</v>
      </c>
      <c r="G39" s="134">
        <f>W39</f>
        <v>96000000</v>
      </c>
      <c r="H39" s="277" t="s">
        <v>164</v>
      </c>
      <c r="I39" s="275"/>
      <c r="J39" s="275"/>
      <c r="K39" s="275"/>
      <c r="L39" s="275"/>
      <c r="M39" s="275">
        <v>8000000</v>
      </c>
      <c r="N39" s="275"/>
      <c r="O39" s="275"/>
      <c r="P39" s="275"/>
      <c r="Q39" s="150" t="s">
        <v>12</v>
      </c>
      <c r="R39" s="275">
        <v>12</v>
      </c>
      <c r="S39" s="275"/>
      <c r="T39" s="150" t="s">
        <v>73</v>
      </c>
      <c r="U39" s="150"/>
      <c r="V39" s="151" t="s">
        <v>15</v>
      </c>
      <c r="W39" s="206">
        <f>M39*R39</f>
        <v>96000000</v>
      </c>
    </row>
    <row r="40" spans="1:25" ht="17.25" customHeight="1" x14ac:dyDescent="0.3">
      <c r="A40" s="252"/>
      <c r="B40" s="287"/>
      <c r="C40" s="290" t="s">
        <v>18</v>
      </c>
      <c r="D40" s="291"/>
      <c r="E40" s="292"/>
      <c r="F40" s="293"/>
      <c r="G40" s="164">
        <f>G39+G25</f>
        <v>832800020</v>
      </c>
      <c r="H40" s="274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5"/>
      <c r="U40" s="275"/>
      <c r="V40" s="275"/>
      <c r="W40" s="276"/>
    </row>
    <row r="41" spans="1:25" ht="18.75" customHeight="1" x14ac:dyDescent="0.3">
      <c r="A41" s="244" t="s">
        <v>79</v>
      </c>
      <c r="B41" s="247" t="s">
        <v>80</v>
      </c>
      <c r="C41" s="250">
        <v>71</v>
      </c>
      <c r="D41" s="250" t="s">
        <v>80</v>
      </c>
      <c r="E41" s="48">
        <v>711</v>
      </c>
      <c r="F41" s="48" t="s">
        <v>81</v>
      </c>
      <c r="G41" s="58">
        <v>0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60"/>
    </row>
    <row r="42" spans="1:25" ht="18.75" customHeight="1" x14ac:dyDescent="0.3">
      <c r="A42" s="245"/>
      <c r="B42" s="248"/>
      <c r="C42" s="220"/>
      <c r="D42" s="220"/>
      <c r="E42" s="48">
        <v>712</v>
      </c>
      <c r="F42" s="48" t="s">
        <v>82</v>
      </c>
      <c r="G42" s="58">
        <v>0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60"/>
    </row>
    <row r="43" spans="1:25" ht="17.25" customHeight="1" x14ac:dyDescent="0.3">
      <c r="A43" s="246"/>
      <c r="B43" s="249"/>
      <c r="C43" s="251" t="s">
        <v>18</v>
      </c>
      <c r="D43" s="236"/>
      <c r="E43" s="237"/>
      <c r="F43" s="237"/>
      <c r="G43" s="58">
        <f>G41+G42</f>
        <v>0</v>
      </c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60"/>
    </row>
    <row r="44" spans="1:25" ht="18.75" customHeight="1" x14ac:dyDescent="0.3">
      <c r="A44" s="244" t="s">
        <v>28</v>
      </c>
      <c r="B44" s="257" t="s">
        <v>29</v>
      </c>
      <c r="C44" s="50">
        <v>81</v>
      </c>
      <c r="D44" s="48" t="s">
        <v>29</v>
      </c>
      <c r="E44" s="22">
        <v>811</v>
      </c>
      <c r="F44" s="23" t="s">
        <v>30</v>
      </c>
      <c r="G44" s="12">
        <v>0</v>
      </c>
      <c r="H44" s="271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72"/>
      <c r="Y44" s="31"/>
    </row>
    <row r="45" spans="1:25" ht="17.25" customHeight="1" x14ac:dyDescent="0.3">
      <c r="A45" s="246"/>
      <c r="B45" s="249"/>
      <c r="C45" s="259" t="s">
        <v>18</v>
      </c>
      <c r="D45" s="214"/>
      <c r="E45" s="260"/>
      <c r="F45" s="261"/>
      <c r="G45" s="12">
        <f>SUM(G44:G44)</f>
        <v>0</v>
      </c>
      <c r="H45" s="3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6"/>
    </row>
    <row r="46" spans="1:25" ht="18.75" customHeight="1" x14ac:dyDescent="0.3">
      <c r="A46" s="244" t="s">
        <v>31</v>
      </c>
      <c r="B46" s="257" t="s">
        <v>32</v>
      </c>
      <c r="C46" s="17">
        <v>91</v>
      </c>
      <c r="D46" s="17" t="s">
        <v>32</v>
      </c>
      <c r="E46" s="17">
        <v>911</v>
      </c>
      <c r="F46" s="17" t="s">
        <v>33</v>
      </c>
      <c r="G46" s="12">
        <v>10016756</v>
      </c>
      <c r="H46" s="13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6"/>
    </row>
    <row r="47" spans="1:25" ht="18.75" customHeight="1" x14ac:dyDescent="0.3">
      <c r="A47" s="245"/>
      <c r="B47" s="258"/>
      <c r="C47" s="17">
        <v>91</v>
      </c>
      <c r="D47" s="17" t="s">
        <v>32</v>
      </c>
      <c r="E47" s="17">
        <v>912</v>
      </c>
      <c r="F47" s="17" t="s">
        <v>155</v>
      </c>
      <c r="G47" s="12">
        <v>0</v>
      </c>
      <c r="H47" s="13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6"/>
    </row>
    <row r="48" spans="1:25" ht="17.25" customHeight="1" x14ac:dyDescent="0.3">
      <c r="A48" s="246"/>
      <c r="B48" s="249"/>
      <c r="C48" s="259" t="s">
        <v>18</v>
      </c>
      <c r="D48" s="260"/>
      <c r="E48" s="260"/>
      <c r="F48" s="261"/>
      <c r="G48" s="12">
        <f>G46+G47</f>
        <v>10016756</v>
      </c>
      <c r="H48" s="13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6"/>
    </row>
    <row r="49" spans="1:23" ht="18.75" customHeight="1" x14ac:dyDescent="0.3">
      <c r="A49" s="263">
        <v>10</v>
      </c>
      <c r="B49" s="257" t="s">
        <v>34</v>
      </c>
      <c r="C49" s="257">
        <v>101</v>
      </c>
      <c r="D49" s="257" t="s">
        <v>34</v>
      </c>
      <c r="E49" s="166">
        <v>1012</v>
      </c>
      <c r="F49" s="17" t="s">
        <v>35</v>
      </c>
      <c r="G49" s="12">
        <f>W49</f>
        <v>24000</v>
      </c>
      <c r="H49" s="13"/>
      <c r="I49" s="14"/>
      <c r="J49" s="14"/>
      <c r="K49" s="14"/>
      <c r="L49" s="234" t="s">
        <v>16</v>
      </c>
      <c r="M49" s="234"/>
      <c r="N49" s="234">
        <v>2000</v>
      </c>
      <c r="O49" s="234"/>
      <c r="P49" s="234"/>
      <c r="Q49" s="14" t="s">
        <v>12</v>
      </c>
      <c r="R49" s="234">
        <v>12</v>
      </c>
      <c r="S49" s="234"/>
      <c r="T49" s="14" t="s">
        <v>16</v>
      </c>
      <c r="U49" s="14"/>
      <c r="V49" s="15" t="s">
        <v>36</v>
      </c>
      <c r="W49" s="16">
        <f>N49*R49</f>
        <v>24000</v>
      </c>
    </row>
    <row r="50" spans="1:23" ht="18.75" customHeight="1" x14ac:dyDescent="0.3">
      <c r="A50" s="264"/>
      <c r="B50" s="258"/>
      <c r="C50" s="258"/>
      <c r="D50" s="258"/>
      <c r="E50" s="166">
        <v>1013</v>
      </c>
      <c r="F50" s="61" t="s">
        <v>154</v>
      </c>
      <c r="G50" s="133">
        <f>W50</f>
        <v>10560000</v>
      </c>
      <c r="H50" s="267" t="s">
        <v>70</v>
      </c>
      <c r="I50" s="268"/>
      <c r="J50" s="268"/>
      <c r="K50" s="234">
        <v>40000</v>
      </c>
      <c r="L50" s="234"/>
      <c r="M50" s="234"/>
      <c r="N50" s="135" t="s">
        <v>12</v>
      </c>
      <c r="O50" s="169">
        <v>22</v>
      </c>
      <c r="P50" s="143" t="s">
        <v>63</v>
      </c>
      <c r="Q50" s="14"/>
      <c r="R50" s="14" t="s">
        <v>12</v>
      </c>
      <c r="S50" s="143">
        <v>12</v>
      </c>
      <c r="T50" s="14" t="s">
        <v>16</v>
      </c>
      <c r="U50" s="14"/>
      <c r="V50" s="15" t="s">
        <v>15</v>
      </c>
      <c r="W50" s="16">
        <f>K50*O50*S50</f>
        <v>10560000</v>
      </c>
    </row>
    <row r="51" spans="1:23" ht="18.75" customHeight="1" x14ac:dyDescent="0.3">
      <c r="A51" s="264"/>
      <c r="B51" s="258"/>
      <c r="C51" s="258"/>
      <c r="D51" s="248"/>
      <c r="E51" s="265">
        <v>1014</v>
      </c>
      <c r="F51" s="212" t="s">
        <v>77</v>
      </c>
      <c r="G51" s="262">
        <f>W51+W52</f>
        <v>2520000</v>
      </c>
      <c r="H51" s="269" t="s">
        <v>171</v>
      </c>
      <c r="I51" s="270"/>
      <c r="J51" s="270"/>
      <c r="K51" s="270"/>
      <c r="L51" s="270"/>
      <c r="M51" s="266">
        <v>200000</v>
      </c>
      <c r="N51" s="266"/>
      <c r="O51" s="266"/>
      <c r="P51" s="266"/>
      <c r="Q51" s="4" t="s">
        <v>12</v>
      </c>
      <c r="R51" s="243">
        <v>12</v>
      </c>
      <c r="S51" s="243"/>
      <c r="T51" s="4" t="s">
        <v>16</v>
      </c>
      <c r="U51" s="4"/>
      <c r="V51" s="6" t="s">
        <v>15</v>
      </c>
      <c r="W51" s="7">
        <f>M51*R51</f>
        <v>2400000</v>
      </c>
    </row>
    <row r="52" spans="1:23" ht="18.75" customHeight="1" x14ac:dyDescent="0.3">
      <c r="A52" s="264"/>
      <c r="B52" s="258"/>
      <c r="C52" s="258"/>
      <c r="D52" s="248"/>
      <c r="E52" s="265"/>
      <c r="F52" s="212"/>
      <c r="G52" s="262"/>
      <c r="H52" s="270" t="s">
        <v>87</v>
      </c>
      <c r="I52" s="270"/>
      <c r="J52" s="270"/>
      <c r="K52" s="270"/>
      <c r="L52" s="266" t="s">
        <v>16</v>
      </c>
      <c r="M52" s="266"/>
      <c r="N52" s="266">
        <v>10000</v>
      </c>
      <c r="O52" s="266"/>
      <c r="P52" s="266"/>
      <c r="Q52" s="4" t="s">
        <v>12</v>
      </c>
      <c r="R52" s="243">
        <v>12</v>
      </c>
      <c r="S52" s="243"/>
      <c r="T52" s="4" t="s">
        <v>161</v>
      </c>
      <c r="U52" s="4"/>
      <c r="V52" s="6" t="s">
        <v>36</v>
      </c>
      <c r="W52" s="7">
        <f>N52*R52</f>
        <v>120000</v>
      </c>
    </row>
    <row r="53" spans="1:23" ht="17.25" customHeight="1" x14ac:dyDescent="0.3">
      <c r="A53" s="246"/>
      <c r="B53" s="249"/>
      <c r="C53" s="259" t="s">
        <v>18</v>
      </c>
      <c r="D53" s="260"/>
      <c r="E53" s="214"/>
      <c r="F53" s="216"/>
      <c r="G53" s="58">
        <f>SUM(G49:G52)</f>
        <v>13104000</v>
      </c>
      <c r="H53" s="13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5"/>
      <c r="W53" s="16"/>
    </row>
    <row r="54" spans="1:23" ht="17.25" customHeight="1" thickBot="1" x14ac:dyDescent="0.35">
      <c r="A54" s="229" t="s">
        <v>37</v>
      </c>
      <c r="B54" s="230"/>
      <c r="C54" s="230"/>
      <c r="D54" s="230"/>
      <c r="E54" s="230"/>
      <c r="F54" s="231"/>
      <c r="G54" s="165">
        <f>G53+G48+G45+G40+G24+G22+G17</f>
        <v>1033065576</v>
      </c>
      <c r="H54" s="25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7"/>
    </row>
    <row r="55" spans="1:23" x14ac:dyDescent="0.3">
      <c r="G55" s="30">
        <f>G54-'시설(세출)'!G89</f>
        <v>-0.17279994487762451</v>
      </c>
      <c r="H55" s="21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31"/>
    </row>
    <row r="57" spans="1:23" x14ac:dyDescent="0.3">
      <c r="G57" s="30">
        <f>G54-G18</f>
        <v>996438256</v>
      </c>
    </row>
  </sheetData>
  <mergeCells count="127">
    <mergeCell ref="S14:T14"/>
    <mergeCell ref="S7:T7"/>
    <mergeCell ref="A23:A24"/>
    <mergeCell ref="B23:B24"/>
    <mergeCell ref="A5:A17"/>
    <mergeCell ref="B5:B17"/>
    <mergeCell ref="H16:I16"/>
    <mergeCell ref="C5:C16"/>
    <mergeCell ref="S9:T9"/>
    <mergeCell ref="A1:W1"/>
    <mergeCell ref="A2:B2"/>
    <mergeCell ref="C2:D2"/>
    <mergeCell ref="F2:W2"/>
    <mergeCell ref="E4:F4"/>
    <mergeCell ref="A3:F3"/>
    <mergeCell ref="G3:G4"/>
    <mergeCell ref="H3:W4"/>
    <mergeCell ref="A4:B4"/>
    <mergeCell ref="C4:D4"/>
    <mergeCell ref="S12:T12"/>
    <mergeCell ref="G5:G14"/>
    <mergeCell ref="F5:F14"/>
    <mergeCell ref="E5:E14"/>
    <mergeCell ref="S8:T8"/>
    <mergeCell ref="S11:T11"/>
    <mergeCell ref="E15:E16"/>
    <mergeCell ref="B18:B22"/>
    <mergeCell ref="I23:L23"/>
    <mergeCell ref="L18:O18"/>
    <mergeCell ref="C22:F22"/>
    <mergeCell ref="F18:F21"/>
    <mergeCell ref="E18:E21"/>
    <mergeCell ref="O23:P23"/>
    <mergeCell ref="J30:K30"/>
    <mergeCell ref="C24:F24"/>
    <mergeCell ref="F25:F38"/>
    <mergeCell ref="B25:B40"/>
    <mergeCell ref="E25:E38"/>
    <mergeCell ref="C25:C39"/>
    <mergeCell ref="D25:D39"/>
    <mergeCell ref="J26:K26"/>
    <mergeCell ref="J27:K27"/>
    <mergeCell ref="C40:F40"/>
    <mergeCell ref="R49:S49"/>
    <mergeCell ref="N52:P52"/>
    <mergeCell ref="H50:J50"/>
    <mergeCell ref="K50:M50"/>
    <mergeCell ref="H51:L51"/>
    <mergeCell ref="M51:P51"/>
    <mergeCell ref="R51:S51"/>
    <mergeCell ref="S36:T36"/>
    <mergeCell ref="S30:T30"/>
    <mergeCell ref="H44:W44"/>
    <mergeCell ref="H52:K52"/>
    <mergeCell ref="L52:M52"/>
    <mergeCell ref="N49:P49"/>
    <mergeCell ref="H38:L38"/>
    <mergeCell ref="M38:P38"/>
    <mergeCell ref="R38:S38"/>
    <mergeCell ref="J34:K34"/>
    <mergeCell ref="S34:T34"/>
    <mergeCell ref="J37:K37"/>
    <mergeCell ref="S37:T37"/>
    <mergeCell ref="H40:W40"/>
    <mergeCell ref="H39:L39"/>
    <mergeCell ref="M39:P39"/>
    <mergeCell ref="R39:S39"/>
    <mergeCell ref="G51:G52"/>
    <mergeCell ref="A49:A53"/>
    <mergeCell ref="B49:B53"/>
    <mergeCell ref="C49:C52"/>
    <mergeCell ref="D49:D52"/>
    <mergeCell ref="C53:F53"/>
    <mergeCell ref="A44:A45"/>
    <mergeCell ref="B44:B45"/>
    <mergeCell ref="F51:F52"/>
    <mergeCell ref="E51:E52"/>
    <mergeCell ref="C45:F45"/>
    <mergeCell ref="A46:A48"/>
    <mergeCell ref="C43:F43"/>
    <mergeCell ref="A25:A40"/>
    <mergeCell ref="J28:K28"/>
    <mergeCell ref="S28:T28"/>
    <mergeCell ref="J31:K31"/>
    <mergeCell ref="S31:T31"/>
    <mergeCell ref="H20:K20"/>
    <mergeCell ref="H18:K18"/>
    <mergeCell ref="B46:B48"/>
    <mergeCell ref="C48:F48"/>
    <mergeCell ref="S27:T27"/>
    <mergeCell ref="J33:K33"/>
    <mergeCell ref="S33:T33"/>
    <mergeCell ref="J36:K36"/>
    <mergeCell ref="H19:K19"/>
    <mergeCell ref="L19:O19"/>
    <mergeCell ref="S26:T26"/>
    <mergeCell ref="S29:T29"/>
    <mergeCell ref="S32:T32"/>
    <mergeCell ref="S35:T35"/>
    <mergeCell ref="J35:K35"/>
    <mergeCell ref="J32:K32"/>
    <mergeCell ref="J29:K29"/>
    <mergeCell ref="A18:A22"/>
    <mergeCell ref="F15:F16"/>
    <mergeCell ref="C17:F17"/>
    <mergeCell ref="H15:W15"/>
    <mergeCell ref="D5:D16"/>
    <mergeCell ref="H5:W5"/>
    <mergeCell ref="G15:G16"/>
    <mergeCell ref="G25:G38"/>
    <mergeCell ref="H25:W25"/>
    <mergeCell ref="A54:F54"/>
    <mergeCell ref="S6:T6"/>
    <mergeCell ref="S13:T13"/>
    <mergeCell ref="L49:M49"/>
    <mergeCell ref="D18:D21"/>
    <mergeCell ref="C18:C21"/>
    <mergeCell ref="L20:O20"/>
    <mergeCell ref="H21:K21"/>
    <mergeCell ref="L21:O21"/>
    <mergeCell ref="G18:G21"/>
    <mergeCell ref="S10:T10"/>
    <mergeCell ref="R52:S52"/>
    <mergeCell ref="A41:A43"/>
    <mergeCell ref="B41:B43"/>
    <mergeCell ref="C41:C42"/>
    <mergeCell ref="D41:D42"/>
  </mergeCells>
  <phoneticPr fontId="3" type="noConversion"/>
  <printOptions horizontalCentered="1"/>
  <pageMargins left="7.874015748031496E-2" right="7.874015748031496E-2" top="0.39370078740157483" bottom="0.15748031496062992" header="0.31496062992125984" footer="0.31496062992125984"/>
  <pageSetup paperSize="9" orientation="portrait" horizontalDpi="4294967293" r:id="rId1"/>
  <headerFooter>
    <oddFooter>&amp;C-24-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99"/>
  <sheetViews>
    <sheetView view="pageBreakPreview" topLeftCell="A28" zoomScale="130" zoomScaleNormal="100" zoomScaleSheetLayoutView="130" workbookViewId="0">
      <selection activeCell="G83" sqref="G83"/>
    </sheetView>
  </sheetViews>
  <sheetFormatPr defaultRowHeight="16.5" x14ac:dyDescent="0.3"/>
  <cols>
    <col min="1" max="1" width="2.875" style="117" customWidth="1"/>
    <col min="2" max="2" width="8" style="117" customWidth="1"/>
    <col min="3" max="3" width="2.875" style="117" customWidth="1"/>
    <col min="4" max="4" width="8" style="118" customWidth="1"/>
    <col min="5" max="5" width="3.625" style="118" customWidth="1"/>
    <col min="6" max="6" width="9" style="118" customWidth="1"/>
    <col min="7" max="7" width="11" style="128" customWidth="1"/>
    <col min="8" max="8" width="6.25" style="120" customWidth="1"/>
    <col min="9" max="9" width="4" style="121" customWidth="1"/>
    <col min="10" max="10" width="2.25" style="121" customWidth="1"/>
    <col min="11" max="11" width="1.625" style="121" customWidth="1"/>
    <col min="12" max="12" width="1.875" style="121" customWidth="1"/>
    <col min="13" max="13" width="2.25" style="121" customWidth="1"/>
    <col min="14" max="14" width="1.875" style="121" customWidth="1"/>
    <col min="15" max="15" width="2.75" style="121" customWidth="1"/>
    <col min="16" max="16" width="2.125" style="121" customWidth="1"/>
    <col min="17" max="17" width="2.25" style="121" customWidth="1"/>
    <col min="18" max="18" width="3" style="121" customWidth="1"/>
    <col min="19" max="19" width="2.625" style="121" customWidth="1"/>
    <col min="20" max="21" width="1.875" style="121" customWidth="1"/>
    <col min="22" max="22" width="1.75" style="121" customWidth="1"/>
    <col min="23" max="23" width="7.25" style="122" customWidth="1"/>
    <col min="24" max="31" width="6.625" style="123" customWidth="1"/>
    <col min="32" max="16384" width="9" style="123"/>
  </cols>
  <sheetData>
    <row r="1" spans="1:27" s="1" customFormat="1" ht="43.5" customHeight="1" x14ac:dyDescent="0.3">
      <c r="A1" s="294" t="s">
        <v>168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</row>
    <row r="2" spans="1:27" s="1" customFormat="1" ht="16.5" customHeight="1" thickBot="1" x14ac:dyDescent="0.35">
      <c r="A2" s="295" t="s">
        <v>96</v>
      </c>
      <c r="B2" s="295"/>
      <c r="C2" s="36"/>
      <c r="D2" s="36"/>
      <c r="E2" s="36"/>
      <c r="F2" s="296" t="s">
        <v>97</v>
      </c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</row>
    <row r="3" spans="1:27" s="114" customFormat="1" ht="19.5" customHeight="1" x14ac:dyDescent="0.3">
      <c r="A3" s="299" t="s">
        <v>2</v>
      </c>
      <c r="B3" s="300"/>
      <c r="C3" s="300"/>
      <c r="D3" s="300"/>
      <c r="E3" s="300"/>
      <c r="F3" s="301"/>
      <c r="G3" s="417" t="s">
        <v>98</v>
      </c>
      <c r="H3" s="419" t="s">
        <v>99</v>
      </c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6"/>
    </row>
    <row r="4" spans="1:27" s="114" customFormat="1" ht="19.5" customHeight="1" thickBot="1" x14ac:dyDescent="0.35">
      <c r="A4" s="310" t="s">
        <v>5</v>
      </c>
      <c r="B4" s="298"/>
      <c r="C4" s="297" t="s">
        <v>6</v>
      </c>
      <c r="D4" s="298"/>
      <c r="E4" s="297" t="s">
        <v>7</v>
      </c>
      <c r="F4" s="298"/>
      <c r="G4" s="418"/>
      <c r="H4" s="420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9"/>
    </row>
    <row r="5" spans="1:27" s="114" customFormat="1" ht="26.25" customHeight="1" thickTop="1" x14ac:dyDescent="0.3">
      <c r="A5" s="245">
        <v>1</v>
      </c>
      <c r="B5" s="258" t="s">
        <v>173</v>
      </c>
      <c r="C5" s="258">
        <v>11</v>
      </c>
      <c r="D5" s="248" t="s">
        <v>172</v>
      </c>
      <c r="E5" s="427">
        <v>111</v>
      </c>
      <c r="F5" s="170" t="s">
        <v>165</v>
      </c>
      <c r="G5" s="171">
        <f>V5</f>
        <v>460685280</v>
      </c>
      <c r="H5" s="437" t="s">
        <v>218</v>
      </c>
      <c r="I5" s="438"/>
      <c r="J5" s="438"/>
      <c r="K5" s="438"/>
      <c r="L5" s="194" t="s">
        <v>181</v>
      </c>
      <c r="M5" s="439">
        <v>38390440</v>
      </c>
      <c r="N5" s="439"/>
      <c r="O5" s="439"/>
      <c r="P5" s="439"/>
      <c r="Q5" s="177" t="s">
        <v>67</v>
      </c>
      <c r="R5" s="178">
        <v>12</v>
      </c>
      <c r="S5" s="431" t="s">
        <v>68</v>
      </c>
      <c r="T5" s="431"/>
      <c r="U5" s="179" t="s">
        <v>69</v>
      </c>
      <c r="V5" s="432">
        <f>M5*R5</f>
        <v>460685280</v>
      </c>
      <c r="W5" s="433"/>
      <c r="X5" s="114">
        <f>ROUND(V5/12,-1)</f>
        <v>38390440</v>
      </c>
    </row>
    <row r="6" spans="1:27" s="114" customFormat="1" ht="24.75" customHeight="1" x14ac:dyDescent="0.3">
      <c r="A6" s="245"/>
      <c r="B6" s="258"/>
      <c r="C6" s="258"/>
      <c r="D6" s="248"/>
      <c r="E6" s="358"/>
      <c r="F6" s="85" t="s">
        <v>160</v>
      </c>
      <c r="G6" s="159">
        <f>V6</f>
        <v>113293920</v>
      </c>
      <c r="H6" s="330" t="s">
        <v>219</v>
      </c>
      <c r="I6" s="331"/>
      <c r="J6" s="331"/>
      <c r="K6" s="331"/>
      <c r="L6" s="87" t="s">
        <v>181</v>
      </c>
      <c r="M6" s="318">
        <v>9441160</v>
      </c>
      <c r="N6" s="318"/>
      <c r="O6" s="318"/>
      <c r="P6" s="318"/>
      <c r="Q6" s="91" t="s">
        <v>67</v>
      </c>
      <c r="R6" s="92">
        <v>12</v>
      </c>
      <c r="S6" s="350" t="s">
        <v>68</v>
      </c>
      <c r="T6" s="350"/>
      <c r="U6" s="93" t="s">
        <v>69</v>
      </c>
      <c r="V6" s="380">
        <f>M6*R6</f>
        <v>113293920</v>
      </c>
      <c r="W6" s="381"/>
      <c r="X6" s="114">
        <f>ROUND(V6/12,-1)</f>
        <v>9441160</v>
      </c>
      <c r="Y6" s="201"/>
      <c r="Z6" s="205" t="s">
        <v>226</v>
      </c>
      <c r="AA6" s="205" t="s">
        <v>221</v>
      </c>
    </row>
    <row r="7" spans="1:27" s="114" customFormat="1" ht="17.25" customHeight="1" x14ac:dyDescent="0.3">
      <c r="A7" s="245"/>
      <c r="B7" s="258"/>
      <c r="C7" s="258"/>
      <c r="D7" s="248"/>
      <c r="E7" s="250">
        <v>112</v>
      </c>
      <c r="F7" s="351" t="s">
        <v>100</v>
      </c>
      <c r="G7" s="414">
        <f>V7+V9+V10</f>
        <v>72194720</v>
      </c>
      <c r="H7" s="329" t="s">
        <v>220</v>
      </c>
      <c r="I7" s="222"/>
      <c r="J7" s="222"/>
      <c r="K7" s="222"/>
      <c r="L7" s="92" t="s">
        <v>181</v>
      </c>
      <c r="M7" s="350">
        <f>Z7+AA7</f>
        <v>4169560</v>
      </c>
      <c r="N7" s="350"/>
      <c r="O7" s="350"/>
      <c r="P7" s="350"/>
      <c r="Q7" s="91" t="s">
        <v>67</v>
      </c>
      <c r="R7" s="92">
        <v>12</v>
      </c>
      <c r="S7" s="350" t="s">
        <v>68</v>
      </c>
      <c r="T7" s="350"/>
      <c r="U7" s="93" t="s">
        <v>177</v>
      </c>
      <c r="V7" s="380">
        <f>M7*R7</f>
        <v>50034720</v>
      </c>
      <c r="W7" s="434"/>
      <c r="X7" s="114">
        <f>ROUND(V7/12,-1)</f>
        <v>4169560</v>
      </c>
      <c r="Y7" s="204" t="s">
        <v>224</v>
      </c>
      <c r="Z7" s="202">
        <v>3069560</v>
      </c>
      <c r="AA7" s="204">
        <v>1100000</v>
      </c>
    </row>
    <row r="8" spans="1:27" s="114" customFormat="1" ht="11.25" customHeight="1" x14ac:dyDescent="0.3">
      <c r="A8" s="245"/>
      <c r="B8" s="258"/>
      <c r="C8" s="258"/>
      <c r="D8" s="248"/>
      <c r="E8" s="286"/>
      <c r="F8" s="394"/>
      <c r="G8" s="415"/>
      <c r="H8" s="353" t="s">
        <v>236</v>
      </c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88"/>
      <c r="V8" s="160"/>
      <c r="W8" s="181"/>
      <c r="Y8" s="203"/>
      <c r="Z8" s="200"/>
      <c r="AA8" s="203"/>
    </row>
    <row r="9" spans="1:27" s="114" customFormat="1" ht="17.25" customHeight="1" x14ac:dyDescent="0.3">
      <c r="A9" s="245"/>
      <c r="B9" s="258"/>
      <c r="C9" s="258"/>
      <c r="D9" s="248"/>
      <c r="E9" s="286"/>
      <c r="F9" s="394"/>
      <c r="G9" s="415"/>
      <c r="H9" s="335" t="s">
        <v>158</v>
      </c>
      <c r="I9" s="320"/>
      <c r="J9" s="232">
        <v>60000</v>
      </c>
      <c r="K9" s="232"/>
      <c r="L9" s="232"/>
      <c r="M9" s="232"/>
      <c r="N9" s="76" t="s">
        <v>67</v>
      </c>
      <c r="O9" s="76">
        <v>16</v>
      </c>
      <c r="P9" s="76" t="s">
        <v>63</v>
      </c>
      <c r="Q9" s="76" t="s">
        <v>67</v>
      </c>
      <c r="R9" s="87">
        <v>12</v>
      </c>
      <c r="S9" s="232" t="s">
        <v>68</v>
      </c>
      <c r="T9" s="232"/>
      <c r="U9" s="76" t="s">
        <v>69</v>
      </c>
      <c r="V9" s="336">
        <f t="shared" ref="V9" si="0">J9*O9*R9</f>
        <v>11520000</v>
      </c>
      <c r="W9" s="411"/>
      <c r="Y9" s="203"/>
      <c r="Z9" s="200"/>
      <c r="AA9" s="203"/>
    </row>
    <row r="10" spans="1:27" s="114" customFormat="1" ht="17.25" customHeight="1" x14ac:dyDescent="0.3">
      <c r="A10" s="245"/>
      <c r="B10" s="258"/>
      <c r="C10" s="258"/>
      <c r="D10" s="248"/>
      <c r="E10" s="286"/>
      <c r="F10" s="352"/>
      <c r="G10" s="416"/>
      <c r="H10" s="410" t="s">
        <v>157</v>
      </c>
      <c r="I10" s="348"/>
      <c r="J10" s="349">
        <f>G16</f>
        <v>42560000</v>
      </c>
      <c r="K10" s="349"/>
      <c r="L10" s="349"/>
      <c r="M10" s="349"/>
      <c r="N10" s="173" t="s">
        <v>67</v>
      </c>
      <c r="O10" s="440" t="s">
        <v>215</v>
      </c>
      <c r="P10" s="440"/>
      <c r="Q10" s="349" t="s">
        <v>216</v>
      </c>
      <c r="R10" s="349"/>
      <c r="S10" s="349"/>
      <c r="T10" s="349"/>
      <c r="U10" s="173" t="s">
        <v>217</v>
      </c>
      <c r="V10" s="435">
        <f>J10*O10</f>
        <v>10640000</v>
      </c>
      <c r="W10" s="436"/>
      <c r="Y10" s="203"/>
      <c r="Z10" s="200"/>
      <c r="AA10" s="203"/>
    </row>
    <row r="11" spans="1:27" s="114" customFormat="1" ht="17.25" customHeight="1" x14ac:dyDescent="0.3">
      <c r="A11" s="245"/>
      <c r="B11" s="258"/>
      <c r="C11" s="258"/>
      <c r="D11" s="248"/>
      <c r="E11" s="286"/>
      <c r="F11" s="351" t="s">
        <v>101</v>
      </c>
      <c r="G11" s="414">
        <f>V11+V13+V14</f>
        <v>11166080</v>
      </c>
      <c r="H11" s="329" t="s">
        <v>235</v>
      </c>
      <c r="I11" s="222"/>
      <c r="J11" s="222"/>
      <c r="K11" s="222"/>
      <c r="L11" s="92" t="s">
        <v>181</v>
      </c>
      <c r="M11" s="350">
        <f>Z11+AA11</f>
        <v>718840</v>
      </c>
      <c r="N11" s="350"/>
      <c r="O11" s="350"/>
      <c r="P11" s="350"/>
      <c r="Q11" s="76" t="s">
        <v>67</v>
      </c>
      <c r="R11" s="87">
        <v>12</v>
      </c>
      <c r="S11" s="232" t="s">
        <v>68</v>
      </c>
      <c r="T11" s="232"/>
      <c r="U11" s="76" t="s">
        <v>177</v>
      </c>
      <c r="V11" s="336">
        <f>M11*R11</f>
        <v>8626080</v>
      </c>
      <c r="W11" s="411"/>
      <c r="X11" s="114">
        <f>ROUND(V11/12,-1)</f>
        <v>718840</v>
      </c>
      <c r="Y11" s="204" t="s">
        <v>225</v>
      </c>
      <c r="Z11" s="202">
        <v>618840</v>
      </c>
      <c r="AA11" s="204">
        <v>100000</v>
      </c>
    </row>
    <row r="12" spans="1:27" s="114" customFormat="1" ht="11.25" customHeight="1" x14ac:dyDescent="0.3">
      <c r="A12" s="245"/>
      <c r="B12" s="258"/>
      <c r="C12" s="258"/>
      <c r="D12" s="248"/>
      <c r="E12" s="286"/>
      <c r="F12" s="394"/>
      <c r="G12" s="415"/>
      <c r="H12" s="353" t="s">
        <v>237</v>
      </c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76"/>
      <c r="V12" s="160"/>
      <c r="W12" s="181"/>
      <c r="Y12" s="200"/>
      <c r="Z12" s="200"/>
      <c r="AA12" s="200"/>
    </row>
    <row r="13" spans="1:27" s="114" customFormat="1" ht="17.25" customHeight="1" x14ac:dyDescent="0.3">
      <c r="A13" s="245"/>
      <c r="B13" s="258"/>
      <c r="C13" s="258"/>
      <c r="D13" s="248"/>
      <c r="E13" s="286"/>
      <c r="F13" s="394"/>
      <c r="G13" s="415"/>
      <c r="H13" s="335" t="s">
        <v>158</v>
      </c>
      <c r="I13" s="320"/>
      <c r="J13" s="232">
        <v>60000</v>
      </c>
      <c r="K13" s="232"/>
      <c r="L13" s="232"/>
      <c r="M13" s="232"/>
      <c r="N13" s="76" t="s">
        <v>67</v>
      </c>
      <c r="O13" s="76">
        <v>0</v>
      </c>
      <c r="P13" s="76" t="s">
        <v>63</v>
      </c>
      <c r="Q13" s="76" t="s">
        <v>67</v>
      </c>
      <c r="R13" s="87">
        <v>12</v>
      </c>
      <c r="S13" s="232" t="s">
        <v>68</v>
      </c>
      <c r="T13" s="232"/>
      <c r="U13" s="76" t="s">
        <v>69</v>
      </c>
      <c r="V13" s="336">
        <f>J13*O13*R13</f>
        <v>0</v>
      </c>
      <c r="W13" s="411"/>
      <c r="X13" s="114">
        <f t="shared" ref="X13" si="1">J13*O13</f>
        <v>0</v>
      </c>
    </row>
    <row r="14" spans="1:27" s="114" customFormat="1" ht="17.25" customHeight="1" x14ac:dyDescent="0.3">
      <c r="A14" s="245"/>
      <c r="B14" s="258"/>
      <c r="C14" s="258"/>
      <c r="D14" s="248"/>
      <c r="E14" s="220"/>
      <c r="F14" s="352"/>
      <c r="G14" s="416"/>
      <c r="H14" s="410" t="s">
        <v>157</v>
      </c>
      <c r="I14" s="348"/>
      <c r="J14" s="349">
        <f>G17</f>
        <v>10160000</v>
      </c>
      <c r="K14" s="349"/>
      <c r="L14" s="349"/>
      <c r="M14" s="349"/>
      <c r="N14" s="173" t="s">
        <v>67</v>
      </c>
      <c r="O14" s="440" t="s">
        <v>215</v>
      </c>
      <c r="P14" s="440"/>
      <c r="Q14" s="349" t="s">
        <v>216</v>
      </c>
      <c r="R14" s="349"/>
      <c r="S14" s="349"/>
      <c r="T14" s="349"/>
      <c r="U14" s="173" t="s">
        <v>217</v>
      </c>
      <c r="V14" s="435">
        <f>J14*O14</f>
        <v>2540000</v>
      </c>
      <c r="W14" s="436"/>
    </row>
    <row r="15" spans="1:27" s="114" customFormat="1" ht="17.25" customHeight="1" x14ac:dyDescent="0.3">
      <c r="A15" s="264"/>
      <c r="B15" s="258"/>
      <c r="C15" s="258"/>
      <c r="D15" s="248"/>
      <c r="E15" s="72">
        <v>113</v>
      </c>
      <c r="F15" s="84" t="s">
        <v>38</v>
      </c>
      <c r="G15" s="74">
        <f>V15</f>
        <v>0</v>
      </c>
      <c r="H15" s="321"/>
      <c r="I15" s="322"/>
      <c r="J15" s="323"/>
      <c r="K15" s="323"/>
      <c r="L15" s="323"/>
      <c r="M15" s="323"/>
      <c r="N15" s="75"/>
      <c r="O15" s="76"/>
      <c r="P15" s="75"/>
      <c r="Q15" s="382"/>
      <c r="R15" s="382"/>
      <c r="S15" s="323"/>
      <c r="T15" s="323"/>
      <c r="U15" s="76"/>
      <c r="V15" s="382"/>
      <c r="W15" s="383"/>
    </row>
    <row r="16" spans="1:27" s="114" customFormat="1" ht="17.25" customHeight="1" x14ac:dyDescent="0.3">
      <c r="A16" s="264"/>
      <c r="B16" s="258"/>
      <c r="C16" s="258"/>
      <c r="D16" s="248"/>
      <c r="E16" s="257">
        <v>115</v>
      </c>
      <c r="F16" s="412" t="s">
        <v>174</v>
      </c>
      <c r="G16" s="40">
        <f>X5+X7</f>
        <v>42560000</v>
      </c>
      <c r="H16" s="384" t="s">
        <v>175</v>
      </c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3"/>
    </row>
    <row r="17" spans="1:25" s="114" customFormat="1" ht="17.25" customHeight="1" x14ac:dyDescent="0.3">
      <c r="A17" s="264"/>
      <c r="B17" s="258"/>
      <c r="C17" s="258"/>
      <c r="D17" s="248"/>
      <c r="E17" s="358"/>
      <c r="F17" s="413"/>
      <c r="G17" s="40">
        <f>X11+X6</f>
        <v>10160000</v>
      </c>
      <c r="H17" s="384" t="s">
        <v>176</v>
      </c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3"/>
    </row>
    <row r="18" spans="1:25" s="114" customFormat="1" ht="11.25" customHeight="1" x14ac:dyDescent="0.3">
      <c r="A18" s="264"/>
      <c r="B18" s="258"/>
      <c r="C18" s="258"/>
      <c r="D18" s="248"/>
      <c r="E18" s="428">
        <v>116</v>
      </c>
      <c r="F18" s="402" t="s">
        <v>152</v>
      </c>
      <c r="G18" s="404">
        <f>SUM(W18:W22)</f>
        <v>53176751.174400002</v>
      </c>
      <c r="H18" s="329" t="s">
        <v>102</v>
      </c>
      <c r="I18" s="222"/>
      <c r="J18" s="222"/>
      <c r="K18" s="350">
        <f>V7+V5</f>
        <v>510720000</v>
      </c>
      <c r="L18" s="350"/>
      <c r="M18" s="350"/>
      <c r="N18" s="350"/>
      <c r="O18" s="350"/>
      <c r="P18" s="91" t="s">
        <v>67</v>
      </c>
      <c r="Q18" s="406">
        <v>4.5</v>
      </c>
      <c r="R18" s="406"/>
      <c r="S18" s="96" t="s">
        <v>72</v>
      </c>
      <c r="T18" s="91" t="s">
        <v>67</v>
      </c>
      <c r="U18" s="96"/>
      <c r="V18" s="93" t="s">
        <v>69</v>
      </c>
      <c r="W18" s="97">
        <f>K18*Q18%</f>
        <v>22982400</v>
      </c>
      <c r="X18" s="409"/>
      <c r="Y18" s="409"/>
    </row>
    <row r="19" spans="1:25" s="114" customFormat="1" ht="11.25" customHeight="1" x14ac:dyDescent="0.3">
      <c r="A19" s="264"/>
      <c r="B19" s="258"/>
      <c r="C19" s="258"/>
      <c r="D19" s="248"/>
      <c r="E19" s="429"/>
      <c r="F19" s="403"/>
      <c r="G19" s="405"/>
      <c r="H19" s="335" t="s">
        <v>103</v>
      </c>
      <c r="I19" s="320"/>
      <c r="J19" s="320"/>
      <c r="K19" s="232">
        <f>K18</f>
        <v>510720000</v>
      </c>
      <c r="L19" s="232"/>
      <c r="M19" s="232"/>
      <c r="N19" s="232"/>
      <c r="O19" s="232"/>
      <c r="P19" s="76" t="s">
        <v>67</v>
      </c>
      <c r="Q19" s="407">
        <v>3.5449999999999999</v>
      </c>
      <c r="R19" s="408"/>
      <c r="S19" s="77" t="s">
        <v>72</v>
      </c>
      <c r="T19" s="76" t="s">
        <v>67</v>
      </c>
      <c r="U19" s="77"/>
      <c r="V19" s="88" t="s">
        <v>69</v>
      </c>
      <c r="W19" s="98">
        <f>K19*Q19%</f>
        <v>18105024</v>
      </c>
      <c r="X19" s="31"/>
    </row>
    <row r="20" spans="1:25" s="114" customFormat="1" ht="11.25" customHeight="1" x14ac:dyDescent="0.3">
      <c r="A20" s="264"/>
      <c r="B20" s="258"/>
      <c r="C20" s="258"/>
      <c r="D20" s="248"/>
      <c r="E20" s="429"/>
      <c r="F20" s="403"/>
      <c r="G20" s="405"/>
      <c r="H20" s="335" t="s">
        <v>104</v>
      </c>
      <c r="I20" s="320"/>
      <c r="J20" s="320"/>
      <c r="K20" s="232">
        <f>W19</f>
        <v>18105024</v>
      </c>
      <c r="L20" s="232"/>
      <c r="M20" s="232"/>
      <c r="N20" s="232"/>
      <c r="O20" s="232"/>
      <c r="P20" s="76" t="s">
        <v>67</v>
      </c>
      <c r="Q20" s="398">
        <v>12.81</v>
      </c>
      <c r="R20" s="399"/>
      <c r="S20" s="77" t="s">
        <v>72</v>
      </c>
      <c r="T20" s="76" t="s">
        <v>67</v>
      </c>
      <c r="U20" s="77"/>
      <c r="V20" s="88" t="s">
        <v>69</v>
      </c>
      <c r="W20" s="98">
        <f>K20*Q20%</f>
        <v>2319253.5743999998</v>
      </c>
      <c r="X20" s="115"/>
    </row>
    <row r="21" spans="1:25" s="114" customFormat="1" ht="11.25" customHeight="1" x14ac:dyDescent="0.3">
      <c r="A21" s="264"/>
      <c r="B21" s="258"/>
      <c r="C21" s="258"/>
      <c r="D21" s="248"/>
      <c r="E21" s="429"/>
      <c r="F21" s="403"/>
      <c r="G21" s="405"/>
      <c r="H21" s="335" t="s">
        <v>105</v>
      </c>
      <c r="I21" s="320"/>
      <c r="J21" s="320"/>
      <c r="K21" s="232">
        <f>K19</f>
        <v>510720000</v>
      </c>
      <c r="L21" s="232"/>
      <c r="M21" s="232"/>
      <c r="N21" s="232"/>
      <c r="O21" s="232"/>
      <c r="P21" s="76" t="s">
        <v>67</v>
      </c>
      <c r="Q21" s="398">
        <v>1.1499999999999999</v>
      </c>
      <c r="R21" s="399"/>
      <c r="S21" s="77" t="s">
        <v>72</v>
      </c>
      <c r="T21" s="76" t="s">
        <v>67</v>
      </c>
      <c r="U21" s="77"/>
      <c r="V21" s="88" t="s">
        <v>69</v>
      </c>
      <c r="W21" s="98">
        <f>K21*Q21%</f>
        <v>5873280</v>
      </c>
      <c r="X21" s="115"/>
    </row>
    <row r="22" spans="1:25" s="114" customFormat="1" ht="11.25" customHeight="1" x14ac:dyDescent="0.3">
      <c r="A22" s="264"/>
      <c r="B22" s="258"/>
      <c r="C22" s="258"/>
      <c r="D22" s="248"/>
      <c r="E22" s="429"/>
      <c r="F22" s="403"/>
      <c r="G22" s="405"/>
      <c r="H22" s="335" t="s">
        <v>106</v>
      </c>
      <c r="I22" s="320"/>
      <c r="J22" s="320"/>
      <c r="K22" s="232">
        <f>K21</f>
        <v>510720000</v>
      </c>
      <c r="L22" s="232"/>
      <c r="M22" s="232"/>
      <c r="N22" s="232"/>
      <c r="O22" s="232"/>
      <c r="P22" s="76" t="s">
        <v>67</v>
      </c>
      <c r="Q22" s="400">
        <v>0.76300000000000001</v>
      </c>
      <c r="R22" s="401"/>
      <c r="S22" s="77" t="s">
        <v>72</v>
      </c>
      <c r="T22" s="76" t="s">
        <v>67</v>
      </c>
      <c r="U22" s="77"/>
      <c r="V22" s="88" t="s">
        <v>69</v>
      </c>
      <c r="W22" s="98">
        <f t="shared" ref="W22:W27" si="2">K22*Q22%</f>
        <v>3896793.6</v>
      </c>
      <c r="X22" s="115"/>
    </row>
    <row r="23" spans="1:25" s="114" customFormat="1" ht="11.25" customHeight="1" x14ac:dyDescent="0.3">
      <c r="A23" s="264"/>
      <c r="B23" s="258"/>
      <c r="C23" s="258"/>
      <c r="D23" s="248"/>
      <c r="E23" s="429"/>
      <c r="F23" s="402" t="s">
        <v>153</v>
      </c>
      <c r="G23" s="404">
        <f>SUM(W23:W27)</f>
        <v>9454449.9984000009</v>
      </c>
      <c r="H23" s="329" t="s">
        <v>102</v>
      </c>
      <c r="I23" s="222"/>
      <c r="J23" s="222"/>
      <c r="K23" s="350">
        <f>V11+V6-72000000</f>
        <v>49920000</v>
      </c>
      <c r="L23" s="350"/>
      <c r="M23" s="350"/>
      <c r="N23" s="350"/>
      <c r="O23" s="350"/>
      <c r="P23" s="91" t="s">
        <v>67</v>
      </c>
      <c r="Q23" s="406">
        <v>4.5</v>
      </c>
      <c r="R23" s="406"/>
      <c r="S23" s="96" t="s">
        <v>72</v>
      </c>
      <c r="T23" s="91" t="s">
        <v>67</v>
      </c>
      <c r="U23" s="96"/>
      <c r="V23" s="93" t="s">
        <v>69</v>
      </c>
      <c r="W23" s="97">
        <f t="shared" si="2"/>
        <v>2246400</v>
      </c>
      <c r="X23" s="195" t="s">
        <v>222</v>
      </c>
      <c r="Y23" s="195"/>
    </row>
    <row r="24" spans="1:25" s="114" customFormat="1" ht="11.25" customHeight="1" x14ac:dyDescent="0.3">
      <c r="A24" s="264"/>
      <c r="B24" s="258"/>
      <c r="C24" s="258"/>
      <c r="D24" s="248"/>
      <c r="E24" s="429"/>
      <c r="F24" s="403"/>
      <c r="G24" s="405"/>
      <c r="H24" s="335" t="s">
        <v>103</v>
      </c>
      <c r="I24" s="320"/>
      <c r="J24" s="320"/>
      <c r="K24" s="232">
        <f>V6+V11</f>
        <v>121920000</v>
      </c>
      <c r="L24" s="232"/>
      <c r="M24" s="232"/>
      <c r="N24" s="232"/>
      <c r="O24" s="232"/>
      <c r="P24" s="76" t="s">
        <v>67</v>
      </c>
      <c r="Q24" s="407">
        <v>3.5449999999999999</v>
      </c>
      <c r="R24" s="408"/>
      <c r="S24" s="77" t="s">
        <v>72</v>
      </c>
      <c r="T24" s="76" t="s">
        <v>67</v>
      </c>
      <c r="U24" s="77"/>
      <c r="V24" s="88" t="s">
        <v>69</v>
      </c>
      <c r="W24" s="98">
        <f t="shared" si="2"/>
        <v>4322064</v>
      </c>
      <c r="X24" s="115"/>
    </row>
    <row r="25" spans="1:25" s="114" customFormat="1" ht="11.25" customHeight="1" x14ac:dyDescent="0.3">
      <c r="A25" s="264"/>
      <c r="B25" s="258"/>
      <c r="C25" s="258"/>
      <c r="D25" s="248"/>
      <c r="E25" s="429"/>
      <c r="F25" s="403"/>
      <c r="G25" s="405"/>
      <c r="H25" s="335" t="s">
        <v>104</v>
      </c>
      <c r="I25" s="320"/>
      <c r="J25" s="320"/>
      <c r="K25" s="232">
        <f>W24</f>
        <v>4322064</v>
      </c>
      <c r="L25" s="232"/>
      <c r="M25" s="232"/>
      <c r="N25" s="232"/>
      <c r="O25" s="232"/>
      <c r="P25" s="76" t="s">
        <v>67</v>
      </c>
      <c r="Q25" s="398">
        <v>12.81</v>
      </c>
      <c r="R25" s="399"/>
      <c r="S25" s="77" t="s">
        <v>72</v>
      </c>
      <c r="T25" s="76" t="s">
        <v>67</v>
      </c>
      <c r="U25" s="77"/>
      <c r="V25" s="88" t="s">
        <v>69</v>
      </c>
      <c r="W25" s="98">
        <f t="shared" si="2"/>
        <v>553656.39839999995</v>
      </c>
      <c r="X25" s="115"/>
    </row>
    <row r="26" spans="1:25" s="114" customFormat="1" ht="11.25" customHeight="1" x14ac:dyDescent="0.3">
      <c r="A26" s="264"/>
      <c r="B26" s="258"/>
      <c r="C26" s="258"/>
      <c r="D26" s="248"/>
      <c r="E26" s="429"/>
      <c r="F26" s="403"/>
      <c r="G26" s="405"/>
      <c r="H26" s="335" t="s">
        <v>105</v>
      </c>
      <c r="I26" s="320"/>
      <c r="J26" s="320"/>
      <c r="K26" s="232">
        <f>K24</f>
        <v>121920000</v>
      </c>
      <c r="L26" s="232"/>
      <c r="M26" s="232"/>
      <c r="N26" s="232"/>
      <c r="O26" s="232"/>
      <c r="P26" s="76" t="s">
        <v>67</v>
      </c>
      <c r="Q26" s="398">
        <v>1.1499999999999999</v>
      </c>
      <c r="R26" s="399"/>
      <c r="S26" s="77" t="s">
        <v>72</v>
      </c>
      <c r="T26" s="76" t="s">
        <v>67</v>
      </c>
      <c r="U26" s="77"/>
      <c r="V26" s="88" t="s">
        <v>69</v>
      </c>
      <c r="W26" s="98">
        <f t="shared" si="2"/>
        <v>1402080</v>
      </c>
      <c r="X26" s="115"/>
    </row>
    <row r="27" spans="1:25" s="114" customFormat="1" ht="11.25" customHeight="1" x14ac:dyDescent="0.3">
      <c r="A27" s="264"/>
      <c r="B27" s="258"/>
      <c r="C27" s="258"/>
      <c r="D27" s="248"/>
      <c r="E27" s="430"/>
      <c r="F27" s="403"/>
      <c r="G27" s="405"/>
      <c r="H27" s="321" t="s">
        <v>106</v>
      </c>
      <c r="I27" s="322"/>
      <c r="J27" s="322"/>
      <c r="K27" s="323">
        <f>K26</f>
        <v>121920000</v>
      </c>
      <c r="L27" s="323"/>
      <c r="M27" s="323"/>
      <c r="N27" s="323"/>
      <c r="O27" s="323"/>
      <c r="P27" s="75" t="s">
        <v>67</v>
      </c>
      <c r="Q27" s="400">
        <v>0.76300000000000001</v>
      </c>
      <c r="R27" s="401"/>
      <c r="S27" s="99" t="s">
        <v>72</v>
      </c>
      <c r="T27" s="75" t="s">
        <v>67</v>
      </c>
      <c r="U27" s="99"/>
      <c r="V27" s="90" t="s">
        <v>69</v>
      </c>
      <c r="W27" s="100">
        <f t="shared" si="2"/>
        <v>930249.60000000009</v>
      </c>
      <c r="X27" s="115"/>
    </row>
    <row r="28" spans="1:25" s="114" customFormat="1" ht="17.25" customHeight="1" x14ac:dyDescent="0.3">
      <c r="A28" s="264"/>
      <c r="B28" s="258"/>
      <c r="C28" s="249"/>
      <c r="D28" s="251"/>
      <c r="E28" s="212" t="s">
        <v>39</v>
      </c>
      <c r="F28" s="212"/>
      <c r="G28" s="136">
        <f>SUM(G5:G27)</f>
        <v>772691201.17279994</v>
      </c>
      <c r="H28" s="76"/>
      <c r="I28" s="76"/>
      <c r="J28" s="76"/>
      <c r="K28" s="77"/>
      <c r="L28" s="77"/>
      <c r="M28" s="77"/>
      <c r="N28" s="77"/>
      <c r="O28" s="77"/>
      <c r="P28" s="76"/>
      <c r="Q28" s="101"/>
      <c r="R28" s="77"/>
      <c r="S28" s="77"/>
      <c r="T28" s="76"/>
      <c r="U28" s="77"/>
      <c r="V28" s="88"/>
      <c r="W28" s="98"/>
      <c r="X28" s="115"/>
    </row>
    <row r="29" spans="1:25" s="116" customFormat="1" ht="9.75" customHeight="1" x14ac:dyDescent="0.3">
      <c r="A29" s="264"/>
      <c r="B29" s="258"/>
      <c r="C29" s="257">
        <v>12</v>
      </c>
      <c r="D29" s="247" t="s">
        <v>40</v>
      </c>
      <c r="E29" s="212">
        <v>121</v>
      </c>
      <c r="F29" s="325" t="s">
        <v>41</v>
      </c>
      <c r="G29" s="390">
        <f>SUM(V29:W32)</f>
        <v>4800000</v>
      </c>
      <c r="H29" s="387" t="s">
        <v>144</v>
      </c>
      <c r="I29" s="387"/>
      <c r="J29" s="387"/>
      <c r="K29" s="388" t="s">
        <v>73</v>
      </c>
      <c r="L29" s="388"/>
      <c r="M29" s="388">
        <v>100000</v>
      </c>
      <c r="N29" s="388"/>
      <c r="O29" s="388"/>
      <c r="P29" s="388"/>
      <c r="Q29" s="137" t="s">
        <v>67</v>
      </c>
      <c r="R29" s="102">
        <v>12</v>
      </c>
      <c r="S29" s="388" t="s">
        <v>68</v>
      </c>
      <c r="T29" s="388"/>
      <c r="U29" s="103" t="s">
        <v>69</v>
      </c>
      <c r="V29" s="385">
        <f>M29*R29</f>
        <v>1200000</v>
      </c>
      <c r="W29" s="386"/>
    </row>
    <row r="30" spans="1:25" s="116" customFormat="1" ht="9.75" customHeight="1" x14ac:dyDescent="0.3">
      <c r="A30" s="264"/>
      <c r="B30" s="258"/>
      <c r="C30" s="258"/>
      <c r="D30" s="248"/>
      <c r="E30" s="212"/>
      <c r="F30" s="325"/>
      <c r="G30" s="390"/>
      <c r="H30" s="320" t="s">
        <v>145</v>
      </c>
      <c r="I30" s="320"/>
      <c r="J30" s="320"/>
      <c r="K30" s="232" t="s">
        <v>73</v>
      </c>
      <c r="L30" s="232"/>
      <c r="M30" s="232">
        <v>100000</v>
      </c>
      <c r="N30" s="232"/>
      <c r="O30" s="232"/>
      <c r="P30" s="232"/>
      <c r="Q30" s="76" t="s">
        <v>67</v>
      </c>
      <c r="R30" s="87">
        <v>12</v>
      </c>
      <c r="S30" s="232" t="s">
        <v>68</v>
      </c>
      <c r="T30" s="232"/>
      <c r="U30" s="88" t="s">
        <v>69</v>
      </c>
      <c r="V30" s="336">
        <f>M30*R30</f>
        <v>1200000</v>
      </c>
      <c r="W30" s="379"/>
    </row>
    <row r="31" spans="1:25" s="116" customFormat="1" ht="9.75" customHeight="1" x14ac:dyDescent="0.3">
      <c r="A31" s="264"/>
      <c r="B31" s="258"/>
      <c r="C31" s="258"/>
      <c r="D31" s="248"/>
      <c r="E31" s="212"/>
      <c r="F31" s="325"/>
      <c r="G31" s="390"/>
      <c r="H31" s="335" t="s">
        <v>180</v>
      </c>
      <c r="I31" s="320"/>
      <c r="J31" s="320"/>
      <c r="K31" s="232" t="s">
        <v>181</v>
      </c>
      <c r="L31" s="232"/>
      <c r="M31" s="232">
        <v>100000</v>
      </c>
      <c r="N31" s="232"/>
      <c r="O31" s="232"/>
      <c r="P31" s="232"/>
      <c r="Q31" s="76" t="s">
        <v>67</v>
      </c>
      <c r="R31" s="87">
        <v>12</v>
      </c>
      <c r="S31" s="232" t="s">
        <v>179</v>
      </c>
      <c r="T31" s="232"/>
      <c r="U31" s="88" t="s">
        <v>69</v>
      </c>
      <c r="V31" s="336">
        <f>M31*R31</f>
        <v>1200000</v>
      </c>
      <c r="W31" s="379"/>
    </row>
    <row r="32" spans="1:25" s="116" customFormat="1" ht="9.75" customHeight="1" x14ac:dyDescent="0.3">
      <c r="A32" s="264"/>
      <c r="B32" s="258"/>
      <c r="C32" s="258"/>
      <c r="D32" s="248"/>
      <c r="E32" s="212"/>
      <c r="F32" s="325"/>
      <c r="G32" s="390"/>
      <c r="H32" s="321" t="s">
        <v>107</v>
      </c>
      <c r="I32" s="322"/>
      <c r="J32" s="322"/>
      <c r="K32" s="323" t="s">
        <v>73</v>
      </c>
      <c r="L32" s="323"/>
      <c r="M32" s="323">
        <v>100000</v>
      </c>
      <c r="N32" s="323"/>
      <c r="O32" s="323"/>
      <c r="P32" s="323"/>
      <c r="Q32" s="75" t="s">
        <v>67</v>
      </c>
      <c r="R32" s="89">
        <v>12</v>
      </c>
      <c r="S32" s="323" t="s">
        <v>68</v>
      </c>
      <c r="T32" s="323"/>
      <c r="U32" s="90" t="s">
        <v>69</v>
      </c>
      <c r="V32" s="382">
        <f>M32*R32</f>
        <v>1200000</v>
      </c>
      <c r="W32" s="383"/>
    </row>
    <row r="33" spans="1:23" s="116" customFormat="1" ht="17.25" customHeight="1" x14ac:dyDescent="0.3">
      <c r="A33" s="264"/>
      <c r="B33" s="258"/>
      <c r="C33" s="258"/>
      <c r="D33" s="258"/>
      <c r="E33" s="72">
        <v>122</v>
      </c>
      <c r="F33" s="85" t="s">
        <v>42</v>
      </c>
      <c r="G33" s="64">
        <f>V33</f>
        <v>7200000</v>
      </c>
      <c r="H33" s="389" t="s">
        <v>182</v>
      </c>
      <c r="I33" s="322"/>
      <c r="J33" s="323">
        <v>600000</v>
      </c>
      <c r="K33" s="323"/>
      <c r="L33" s="323"/>
      <c r="M33" s="323"/>
      <c r="N33" s="76"/>
      <c r="O33" s="76"/>
      <c r="P33" s="76"/>
      <c r="Q33" s="76"/>
      <c r="R33" s="87">
        <v>12</v>
      </c>
      <c r="S33" s="323" t="s">
        <v>68</v>
      </c>
      <c r="T33" s="323"/>
      <c r="U33" s="88" t="s">
        <v>69</v>
      </c>
      <c r="V33" s="382">
        <f>J33*R33</f>
        <v>7200000</v>
      </c>
      <c r="W33" s="383"/>
    </row>
    <row r="34" spans="1:23" s="116" customFormat="1" ht="9.75" customHeight="1" x14ac:dyDescent="0.3">
      <c r="A34" s="264"/>
      <c r="B34" s="258"/>
      <c r="C34" s="258"/>
      <c r="D34" s="258"/>
      <c r="E34" s="391">
        <v>123</v>
      </c>
      <c r="F34" s="394" t="s">
        <v>43</v>
      </c>
      <c r="G34" s="395">
        <f>SUM(V34:W36)</f>
        <v>1100000</v>
      </c>
      <c r="H34" s="384" t="s">
        <v>146</v>
      </c>
      <c r="I34" s="222"/>
      <c r="J34" s="222"/>
      <c r="K34" s="350"/>
      <c r="L34" s="350"/>
      <c r="M34" s="350">
        <v>100000</v>
      </c>
      <c r="N34" s="350"/>
      <c r="O34" s="350"/>
      <c r="P34" s="350"/>
      <c r="Q34" s="91" t="s">
        <v>67</v>
      </c>
      <c r="R34" s="92">
        <v>4</v>
      </c>
      <c r="S34" s="350" t="s">
        <v>108</v>
      </c>
      <c r="T34" s="350"/>
      <c r="U34" s="93" t="s">
        <v>69</v>
      </c>
      <c r="V34" s="380">
        <f>M34*R34</f>
        <v>400000</v>
      </c>
      <c r="W34" s="381"/>
    </row>
    <row r="35" spans="1:23" s="116" customFormat="1" ht="9.75" customHeight="1" x14ac:dyDescent="0.3">
      <c r="A35" s="264"/>
      <c r="B35" s="258"/>
      <c r="C35" s="258"/>
      <c r="D35" s="258"/>
      <c r="E35" s="392"/>
      <c r="F35" s="394"/>
      <c r="G35" s="395"/>
      <c r="H35" s="319" t="s">
        <v>183</v>
      </c>
      <c r="I35" s="320"/>
      <c r="J35" s="320"/>
      <c r="K35" s="232"/>
      <c r="L35" s="232"/>
      <c r="M35" s="232">
        <v>50000</v>
      </c>
      <c r="N35" s="232"/>
      <c r="O35" s="232"/>
      <c r="P35" s="232"/>
      <c r="Q35" s="76" t="s">
        <v>67</v>
      </c>
      <c r="R35" s="87">
        <v>12</v>
      </c>
      <c r="S35" s="232" t="s">
        <v>68</v>
      </c>
      <c r="T35" s="232"/>
      <c r="U35" s="88" t="s">
        <v>69</v>
      </c>
      <c r="V35" s="336">
        <f>M35*R35</f>
        <v>600000</v>
      </c>
      <c r="W35" s="379"/>
    </row>
    <row r="36" spans="1:23" s="116" customFormat="1" ht="9.75" customHeight="1" x14ac:dyDescent="0.3">
      <c r="A36" s="264"/>
      <c r="B36" s="258"/>
      <c r="C36" s="258"/>
      <c r="D36" s="258"/>
      <c r="E36" s="393"/>
      <c r="F36" s="352"/>
      <c r="G36" s="396"/>
      <c r="H36" s="389" t="s">
        <v>109</v>
      </c>
      <c r="I36" s="322"/>
      <c r="J36" s="322"/>
      <c r="K36" s="323"/>
      <c r="L36" s="323"/>
      <c r="M36" s="323">
        <v>50000</v>
      </c>
      <c r="N36" s="323"/>
      <c r="O36" s="323"/>
      <c r="P36" s="323"/>
      <c r="Q36" s="75" t="s">
        <v>67</v>
      </c>
      <c r="R36" s="89">
        <v>2</v>
      </c>
      <c r="S36" s="323" t="s">
        <v>68</v>
      </c>
      <c r="T36" s="323"/>
      <c r="U36" s="90" t="s">
        <v>69</v>
      </c>
      <c r="V36" s="382">
        <f>M36*R36</f>
        <v>100000</v>
      </c>
      <c r="W36" s="383"/>
    </row>
    <row r="37" spans="1:23" s="116" customFormat="1" ht="17.25" customHeight="1" x14ac:dyDescent="0.3">
      <c r="A37" s="264"/>
      <c r="B37" s="258"/>
      <c r="C37" s="249"/>
      <c r="D37" s="258"/>
      <c r="E37" s="248" t="s">
        <v>39</v>
      </c>
      <c r="F37" s="280"/>
      <c r="G37" s="41">
        <f>SUM(G29:G36)</f>
        <v>13100000</v>
      </c>
      <c r="H37" s="397"/>
      <c r="I37" s="323"/>
      <c r="J37" s="323"/>
      <c r="K37" s="323"/>
      <c r="L37" s="322"/>
      <c r="M37" s="322"/>
      <c r="N37" s="322"/>
      <c r="O37" s="322"/>
      <c r="P37" s="322"/>
      <c r="Q37" s="76"/>
      <c r="R37" s="76"/>
      <c r="S37" s="76"/>
      <c r="T37" s="76"/>
      <c r="U37" s="76"/>
      <c r="V37" s="104"/>
      <c r="W37" s="98"/>
    </row>
    <row r="38" spans="1:23" s="116" customFormat="1" ht="17.25" customHeight="1" x14ac:dyDescent="0.3">
      <c r="A38" s="264"/>
      <c r="B38" s="258"/>
      <c r="C38" s="247">
        <v>13</v>
      </c>
      <c r="D38" s="212" t="s">
        <v>44</v>
      </c>
      <c r="E38" s="48">
        <v>131</v>
      </c>
      <c r="F38" s="83" t="s">
        <v>45</v>
      </c>
      <c r="G38" s="79">
        <f>V38</f>
        <v>120000</v>
      </c>
      <c r="H38" s="330" t="s">
        <v>147</v>
      </c>
      <c r="I38" s="331"/>
      <c r="J38" s="331"/>
      <c r="K38" s="318" t="s">
        <v>73</v>
      </c>
      <c r="L38" s="318"/>
      <c r="M38" s="318">
        <v>10000</v>
      </c>
      <c r="N38" s="318"/>
      <c r="O38" s="318"/>
      <c r="P38" s="318"/>
      <c r="Q38" s="94" t="s">
        <v>67</v>
      </c>
      <c r="R38" s="105">
        <v>12</v>
      </c>
      <c r="S38" s="318" t="s">
        <v>68</v>
      </c>
      <c r="T38" s="318"/>
      <c r="U38" s="95" t="s">
        <v>69</v>
      </c>
      <c r="V38" s="368">
        <f>M38*R38</f>
        <v>120000</v>
      </c>
      <c r="W38" s="369"/>
    </row>
    <row r="39" spans="1:23" s="116" customFormat="1" ht="17.25" customHeight="1" x14ac:dyDescent="0.3">
      <c r="A39" s="264"/>
      <c r="B39" s="258"/>
      <c r="C39" s="248"/>
      <c r="D39" s="212"/>
      <c r="E39" s="48">
        <v>132</v>
      </c>
      <c r="F39" s="83" t="s">
        <v>110</v>
      </c>
      <c r="G39" s="80">
        <f>V39</f>
        <v>22800000</v>
      </c>
      <c r="H39" s="319" t="s">
        <v>111</v>
      </c>
      <c r="I39" s="320"/>
      <c r="J39" s="320"/>
      <c r="K39" s="232" t="s">
        <v>73</v>
      </c>
      <c r="L39" s="232"/>
      <c r="M39" s="232">
        <v>1900000</v>
      </c>
      <c r="N39" s="232"/>
      <c r="O39" s="232"/>
      <c r="P39" s="232"/>
      <c r="Q39" s="76" t="s">
        <v>67</v>
      </c>
      <c r="R39" s="87">
        <v>12</v>
      </c>
      <c r="S39" s="232" t="s">
        <v>68</v>
      </c>
      <c r="T39" s="232"/>
      <c r="U39" s="88" t="s">
        <v>69</v>
      </c>
      <c r="V39" s="336">
        <f>M39*R39</f>
        <v>22800000</v>
      </c>
      <c r="W39" s="379"/>
    </row>
    <row r="40" spans="1:23" s="116" customFormat="1" ht="16.5" customHeight="1" x14ac:dyDescent="0.3">
      <c r="A40" s="264"/>
      <c r="B40" s="258"/>
      <c r="C40" s="248"/>
      <c r="D40" s="212"/>
      <c r="E40" s="250">
        <v>133</v>
      </c>
      <c r="F40" s="351" t="s">
        <v>112</v>
      </c>
      <c r="G40" s="326">
        <f>V40+V41</f>
        <v>58800000</v>
      </c>
      <c r="H40" s="329" t="s">
        <v>113</v>
      </c>
      <c r="I40" s="222"/>
      <c r="J40" s="222"/>
      <c r="K40" s="350" t="s">
        <v>73</v>
      </c>
      <c r="L40" s="350"/>
      <c r="M40" s="350">
        <v>4000000</v>
      </c>
      <c r="N40" s="350"/>
      <c r="O40" s="350"/>
      <c r="P40" s="350"/>
      <c r="Q40" s="91" t="s">
        <v>67</v>
      </c>
      <c r="R40" s="92">
        <v>12</v>
      </c>
      <c r="S40" s="350" t="s">
        <v>68</v>
      </c>
      <c r="T40" s="350"/>
      <c r="U40" s="93" t="s">
        <v>69</v>
      </c>
      <c r="V40" s="380">
        <f>M40*R40</f>
        <v>48000000</v>
      </c>
      <c r="W40" s="381"/>
    </row>
    <row r="41" spans="1:23" s="116" customFormat="1" ht="16.5" customHeight="1" x14ac:dyDescent="0.3">
      <c r="A41" s="264"/>
      <c r="B41" s="258"/>
      <c r="C41" s="248"/>
      <c r="D41" s="212"/>
      <c r="E41" s="220"/>
      <c r="F41" s="352"/>
      <c r="G41" s="328"/>
      <c r="H41" s="319" t="s">
        <v>148</v>
      </c>
      <c r="I41" s="320"/>
      <c r="J41" s="320"/>
      <c r="K41" s="232" t="s">
        <v>73</v>
      </c>
      <c r="L41" s="232"/>
      <c r="M41" s="232">
        <v>900000</v>
      </c>
      <c r="N41" s="232"/>
      <c r="O41" s="232"/>
      <c r="P41" s="232"/>
      <c r="Q41" s="76" t="s">
        <v>67</v>
      </c>
      <c r="R41" s="87">
        <v>12</v>
      </c>
      <c r="S41" s="232" t="s">
        <v>68</v>
      </c>
      <c r="T41" s="232"/>
      <c r="U41" s="88" t="s">
        <v>69</v>
      </c>
      <c r="V41" s="336">
        <f>M41*R41</f>
        <v>10800000</v>
      </c>
      <c r="W41" s="379"/>
    </row>
    <row r="42" spans="1:23" s="116" customFormat="1" ht="17.25" customHeight="1" x14ac:dyDescent="0.3">
      <c r="A42" s="264"/>
      <c r="B42" s="258"/>
      <c r="C42" s="248"/>
      <c r="D42" s="212"/>
      <c r="E42" s="48">
        <v>135</v>
      </c>
      <c r="F42" s="83" t="s">
        <v>46</v>
      </c>
      <c r="G42" s="79">
        <f>V42</f>
        <v>8400000</v>
      </c>
      <c r="H42" s="330" t="s">
        <v>184</v>
      </c>
      <c r="I42" s="331"/>
      <c r="J42" s="331"/>
      <c r="K42" s="318" t="s">
        <v>73</v>
      </c>
      <c r="L42" s="318"/>
      <c r="M42" s="318">
        <v>700000</v>
      </c>
      <c r="N42" s="318"/>
      <c r="O42" s="318"/>
      <c r="P42" s="318"/>
      <c r="Q42" s="94" t="s">
        <v>67</v>
      </c>
      <c r="R42" s="105">
        <v>12</v>
      </c>
      <c r="S42" s="318" t="s">
        <v>68</v>
      </c>
      <c r="T42" s="318"/>
      <c r="U42" s="95" t="s">
        <v>69</v>
      </c>
      <c r="V42" s="368">
        <f>M42*R42</f>
        <v>8400000</v>
      </c>
      <c r="W42" s="376"/>
    </row>
    <row r="43" spans="1:23" s="116" customFormat="1" ht="17.25" customHeight="1" x14ac:dyDescent="0.3">
      <c r="A43" s="264"/>
      <c r="B43" s="258"/>
      <c r="C43" s="248"/>
      <c r="D43" s="212"/>
      <c r="E43" s="48">
        <v>136</v>
      </c>
      <c r="F43" s="83" t="s">
        <v>114</v>
      </c>
      <c r="G43" s="81">
        <f>V43</f>
        <v>3300000</v>
      </c>
      <c r="H43" s="330" t="s">
        <v>185</v>
      </c>
      <c r="I43" s="331"/>
      <c r="J43" s="331"/>
      <c r="K43" s="318" t="s">
        <v>186</v>
      </c>
      <c r="L43" s="318"/>
      <c r="M43" s="318"/>
      <c r="N43" s="318"/>
      <c r="O43" s="318"/>
      <c r="P43" s="318"/>
      <c r="Q43" s="318"/>
      <c r="R43" s="318"/>
      <c r="S43" s="318"/>
      <c r="T43" s="318"/>
      <c r="U43" s="95" t="s">
        <v>69</v>
      </c>
      <c r="V43" s="368">
        <v>3300000</v>
      </c>
      <c r="W43" s="369"/>
    </row>
    <row r="44" spans="1:23" s="116" customFormat="1" ht="11.25" customHeight="1" x14ac:dyDescent="0.3">
      <c r="A44" s="264"/>
      <c r="B44" s="258"/>
      <c r="C44" s="248"/>
      <c r="D44" s="212"/>
      <c r="E44" s="212">
        <v>137</v>
      </c>
      <c r="F44" s="325" t="s">
        <v>47</v>
      </c>
      <c r="G44" s="326">
        <f>SUM(W44:W49)</f>
        <v>6680000</v>
      </c>
      <c r="H44" s="329" t="s">
        <v>188</v>
      </c>
      <c r="I44" s="222"/>
      <c r="J44" s="76" t="s">
        <v>73</v>
      </c>
      <c r="K44" s="350">
        <v>50000</v>
      </c>
      <c r="L44" s="350"/>
      <c r="M44" s="350"/>
      <c r="N44" s="350"/>
      <c r="O44" s="76" t="s">
        <v>67</v>
      </c>
      <c r="P44" s="129">
        <v>22</v>
      </c>
      <c r="Q44" s="76" t="s">
        <v>63</v>
      </c>
      <c r="R44" s="76" t="s">
        <v>67</v>
      </c>
      <c r="S44" s="76">
        <v>1</v>
      </c>
      <c r="T44" s="76" t="s">
        <v>189</v>
      </c>
      <c r="U44" s="76"/>
      <c r="V44" s="88" t="s">
        <v>69</v>
      </c>
      <c r="W44" s="98">
        <f>K44*P44*S44</f>
        <v>1100000</v>
      </c>
    </row>
    <row r="45" spans="1:23" s="114" customFormat="1" ht="11.25" customHeight="1" x14ac:dyDescent="0.3">
      <c r="A45" s="264"/>
      <c r="B45" s="258"/>
      <c r="C45" s="248"/>
      <c r="D45" s="212"/>
      <c r="E45" s="212"/>
      <c r="F45" s="325"/>
      <c r="G45" s="377"/>
      <c r="H45" s="335" t="s">
        <v>187</v>
      </c>
      <c r="I45" s="320"/>
      <c r="J45" s="76" t="s">
        <v>73</v>
      </c>
      <c r="K45" s="232">
        <v>30000</v>
      </c>
      <c r="L45" s="232"/>
      <c r="M45" s="232"/>
      <c r="N45" s="232"/>
      <c r="O45" s="76" t="s">
        <v>67</v>
      </c>
      <c r="P45" s="129">
        <v>22</v>
      </c>
      <c r="Q45" s="76" t="s">
        <v>63</v>
      </c>
      <c r="R45" s="76" t="s">
        <v>67</v>
      </c>
      <c r="S45" s="76">
        <v>4</v>
      </c>
      <c r="T45" s="76" t="s">
        <v>115</v>
      </c>
      <c r="U45" s="76"/>
      <c r="V45" s="88" t="s">
        <v>69</v>
      </c>
      <c r="W45" s="98">
        <f>K45*P45*S45</f>
        <v>2640000</v>
      </c>
    </row>
    <row r="46" spans="1:23" s="114" customFormat="1" ht="11.25" customHeight="1" x14ac:dyDescent="0.3">
      <c r="A46" s="264"/>
      <c r="B46" s="258"/>
      <c r="C46" s="248"/>
      <c r="D46" s="212"/>
      <c r="E46" s="212"/>
      <c r="F46" s="325"/>
      <c r="G46" s="377"/>
      <c r="H46" s="335" t="s">
        <v>149</v>
      </c>
      <c r="I46" s="320"/>
      <c r="J46" s="76" t="s">
        <v>73</v>
      </c>
      <c r="K46" s="232">
        <v>50000</v>
      </c>
      <c r="L46" s="232"/>
      <c r="M46" s="232"/>
      <c r="N46" s="232"/>
      <c r="O46" s="76" t="s">
        <v>67</v>
      </c>
      <c r="P46" s="129">
        <v>6</v>
      </c>
      <c r="Q46" s="76" t="s">
        <v>63</v>
      </c>
      <c r="R46" s="76"/>
      <c r="S46" s="76"/>
      <c r="T46" s="76"/>
      <c r="U46" s="76"/>
      <c r="V46" s="88" t="s">
        <v>69</v>
      </c>
      <c r="W46" s="98">
        <f>K46*P46</f>
        <v>300000</v>
      </c>
    </row>
    <row r="47" spans="1:23" s="114" customFormat="1" ht="11.25" customHeight="1" x14ac:dyDescent="0.3">
      <c r="A47" s="264"/>
      <c r="B47" s="258"/>
      <c r="C47" s="248"/>
      <c r="D47" s="212"/>
      <c r="E47" s="212"/>
      <c r="F47" s="325"/>
      <c r="G47" s="377"/>
      <c r="H47" s="335" t="s">
        <v>116</v>
      </c>
      <c r="I47" s="320"/>
      <c r="J47" s="76" t="s">
        <v>73</v>
      </c>
      <c r="K47" s="232">
        <v>40000</v>
      </c>
      <c r="L47" s="232"/>
      <c r="M47" s="232"/>
      <c r="N47" s="232"/>
      <c r="O47" s="76" t="s">
        <v>67</v>
      </c>
      <c r="P47" s="129">
        <v>22</v>
      </c>
      <c r="Q47" s="76" t="s">
        <v>63</v>
      </c>
      <c r="R47" s="76" t="s">
        <v>67</v>
      </c>
      <c r="S47" s="76">
        <v>2</v>
      </c>
      <c r="T47" s="76" t="s">
        <v>115</v>
      </c>
      <c r="U47" s="76"/>
      <c r="V47" s="88" t="s">
        <v>69</v>
      </c>
      <c r="W47" s="98">
        <f>K47*P47*S47</f>
        <v>1760000</v>
      </c>
    </row>
    <row r="48" spans="1:23" s="114" customFormat="1" ht="11.25" customHeight="1" x14ac:dyDescent="0.3">
      <c r="A48" s="264"/>
      <c r="B48" s="258"/>
      <c r="C48" s="248"/>
      <c r="D48" s="212"/>
      <c r="E48" s="212"/>
      <c r="F48" s="325"/>
      <c r="G48" s="377"/>
      <c r="H48" s="335" t="s">
        <v>190</v>
      </c>
      <c r="I48" s="320"/>
      <c r="J48" s="76" t="s">
        <v>117</v>
      </c>
      <c r="K48" s="232">
        <v>30000</v>
      </c>
      <c r="L48" s="232"/>
      <c r="M48" s="232"/>
      <c r="N48" s="232"/>
      <c r="O48" s="76" t="s">
        <v>67</v>
      </c>
      <c r="P48" s="129">
        <v>22</v>
      </c>
      <c r="Q48" s="76" t="s">
        <v>63</v>
      </c>
      <c r="R48" s="77"/>
      <c r="S48" s="77"/>
      <c r="T48" s="77"/>
      <c r="U48" s="88"/>
      <c r="V48" s="88" t="s">
        <v>69</v>
      </c>
      <c r="W48" s="98">
        <f>K48*P48</f>
        <v>660000</v>
      </c>
    </row>
    <row r="49" spans="1:25" s="114" customFormat="1" ht="11.25" customHeight="1" x14ac:dyDescent="0.3">
      <c r="A49" s="264"/>
      <c r="B49" s="258"/>
      <c r="C49" s="248"/>
      <c r="D49" s="212"/>
      <c r="E49" s="212"/>
      <c r="F49" s="325"/>
      <c r="G49" s="378"/>
      <c r="H49" s="321" t="s">
        <v>118</v>
      </c>
      <c r="I49" s="322"/>
      <c r="J49" s="75" t="s">
        <v>117</v>
      </c>
      <c r="K49" s="323">
        <v>10000</v>
      </c>
      <c r="L49" s="323"/>
      <c r="M49" s="323"/>
      <c r="N49" s="323"/>
      <c r="O49" s="75" t="s">
        <v>67</v>
      </c>
      <c r="P49" s="130">
        <v>22</v>
      </c>
      <c r="Q49" s="75" t="s">
        <v>63</v>
      </c>
      <c r="R49" s="75"/>
      <c r="S49" s="75"/>
      <c r="T49" s="75"/>
      <c r="U49" s="75"/>
      <c r="V49" s="90" t="s">
        <v>69</v>
      </c>
      <c r="W49" s="100">
        <f>K49*P49</f>
        <v>220000</v>
      </c>
    </row>
    <row r="50" spans="1:25" s="114" customFormat="1" ht="17.25" customHeight="1" x14ac:dyDescent="0.3">
      <c r="A50" s="264"/>
      <c r="B50" s="258"/>
      <c r="C50" s="251"/>
      <c r="D50" s="212"/>
      <c r="E50" s="212" t="s">
        <v>39</v>
      </c>
      <c r="F50" s="212"/>
      <c r="G50" s="80">
        <f>SUM(G38:G49)</f>
        <v>100100000</v>
      </c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3"/>
    </row>
    <row r="51" spans="1:25" s="114" customFormat="1" ht="17.25" customHeight="1" thickBot="1" x14ac:dyDescent="0.35">
      <c r="A51" s="425"/>
      <c r="B51" s="426"/>
      <c r="C51" s="370" t="s">
        <v>18</v>
      </c>
      <c r="D51" s="371"/>
      <c r="E51" s="371"/>
      <c r="F51" s="372"/>
      <c r="G51" s="43">
        <f>G50+G37+G28</f>
        <v>885891201.17279994</v>
      </c>
      <c r="H51" s="373"/>
      <c r="I51" s="374"/>
      <c r="J51" s="374"/>
      <c r="K51" s="374"/>
      <c r="L51" s="374"/>
      <c r="M51" s="374"/>
      <c r="N51" s="374"/>
      <c r="O51" s="374"/>
      <c r="P51" s="374"/>
      <c r="Q51" s="374"/>
      <c r="R51" s="374"/>
      <c r="S51" s="374"/>
      <c r="T51" s="374"/>
      <c r="U51" s="374"/>
      <c r="V51" s="374"/>
      <c r="W51" s="375"/>
    </row>
    <row r="52" spans="1:25" s="114" customFormat="1" ht="17.25" customHeight="1" x14ac:dyDescent="0.3">
      <c r="A52" s="359" t="s">
        <v>119</v>
      </c>
      <c r="B52" s="360" t="s">
        <v>48</v>
      </c>
      <c r="C52" s="360">
        <v>21</v>
      </c>
      <c r="D52" s="360" t="s">
        <v>120</v>
      </c>
      <c r="E52" s="44">
        <v>211</v>
      </c>
      <c r="F52" s="44" t="s">
        <v>49</v>
      </c>
      <c r="G52" s="45">
        <v>8000000</v>
      </c>
      <c r="H52" s="361" t="s">
        <v>240</v>
      </c>
      <c r="I52" s="362"/>
      <c r="J52" s="362"/>
      <c r="K52" s="362"/>
      <c r="L52" s="362"/>
      <c r="M52" s="362"/>
      <c r="N52" s="362"/>
      <c r="O52" s="362"/>
      <c r="P52" s="362"/>
      <c r="Q52" s="362"/>
      <c r="R52" s="362"/>
      <c r="S52" s="362"/>
      <c r="T52" s="362"/>
      <c r="U52" s="362"/>
      <c r="V52" s="362"/>
      <c r="W52" s="363"/>
    </row>
    <row r="53" spans="1:25" s="114" customFormat="1" ht="17.25" customHeight="1" x14ac:dyDescent="0.3">
      <c r="A53" s="245"/>
      <c r="B53" s="258"/>
      <c r="C53" s="258"/>
      <c r="D53" s="258"/>
      <c r="E53" s="61">
        <v>212</v>
      </c>
      <c r="F53" s="46" t="s">
        <v>50</v>
      </c>
      <c r="G53" s="47">
        <v>0</v>
      </c>
      <c r="H53" s="320" t="s">
        <v>223</v>
      </c>
      <c r="I53" s="320"/>
      <c r="J53" s="320"/>
      <c r="K53" s="320"/>
      <c r="L53" s="320"/>
      <c r="M53" s="320"/>
      <c r="N53" s="320"/>
      <c r="O53" s="320"/>
      <c r="P53" s="320"/>
      <c r="Q53" s="320"/>
      <c r="R53" s="320"/>
      <c r="S53" s="320"/>
      <c r="T53" s="320"/>
      <c r="U53" s="320"/>
      <c r="V53" s="320"/>
      <c r="W53" s="364"/>
    </row>
    <row r="54" spans="1:25" s="114" customFormat="1" ht="17.25" customHeight="1" x14ac:dyDescent="0.3">
      <c r="A54" s="245"/>
      <c r="B54" s="258"/>
      <c r="C54" s="258"/>
      <c r="D54" s="258"/>
      <c r="E54" s="139">
        <v>213</v>
      </c>
      <c r="F54" s="140" t="s">
        <v>121</v>
      </c>
      <c r="G54" s="141">
        <f>SUM(W54:W54)</f>
        <v>4800000</v>
      </c>
      <c r="H54" s="330" t="s">
        <v>191</v>
      </c>
      <c r="I54" s="331"/>
      <c r="J54" s="331"/>
      <c r="K54" s="331"/>
      <c r="L54" s="331"/>
      <c r="M54" s="105" t="s">
        <v>73</v>
      </c>
      <c r="N54" s="318">
        <v>400000</v>
      </c>
      <c r="O54" s="318"/>
      <c r="P54" s="318"/>
      <c r="Q54" s="318"/>
      <c r="R54" s="94" t="s">
        <v>67</v>
      </c>
      <c r="S54" s="105">
        <v>12</v>
      </c>
      <c r="T54" s="318" t="s">
        <v>115</v>
      </c>
      <c r="U54" s="318"/>
      <c r="V54" s="95" t="s">
        <v>69</v>
      </c>
      <c r="W54" s="106">
        <f>N54*S54</f>
        <v>4800000</v>
      </c>
    </row>
    <row r="55" spans="1:25" s="114" customFormat="1" ht="17.25" customHeight="1" x14ac:dyDescent="0.3">
      <c r="A55" s="356"/>
      <c r="B55" s="358"/>
      <c r="C55" s="365" t="s">
        <v>18</v>
      </c>
      <c r="D55" s="366"/>
      <c r="E55" s="366"/>
      <c r="F55" s="367"/>
      <c r="G55" s="47">
        <f>SUM(G52:G54)</f>
        <v>12800000</v>
      </c>
      <c r="H55" s="353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354"/>
    </row>
    <row r="56" spans="1:25" s="114" customFormat="1" ht="17.25" customHeight="1" x14ac:dyDescent="0.3">
      <c r="A56" s="355" t="s">
        <v>122</v>
      </c>
      <c r="B56" s="357" t="s">
        <v>51</v>
      </c>
      <c r="C56" s="357">
        <v>31</v>
      </c>
      <c r="D56" s="357" t="s">
        <v>44</v>
      </c>
      <c r="E56" s="441">
        <v>311</v>
      </c>
      <c r="F56" s="351" t="s">
        <v>52</v>
      </c>
      <c r="G56" s="442">
        <f>W56+W57+W58</f>
        <v>87360000</v>
      </c>
      <c r="H56" s="329" t="s">
        <v>150</v>
      </c>
      <c r="I56" s="222"/>
      <c r="J56" s="222"/>
      <c r="K56" s="222"/>
      <c r="L56" s="222"/>
      <c r="M56" s="92" t="s">
        <v>73</v>
      </c>
      <c r="N56" s="350">
        <v>5500000</v>
      </c>
      <c r="O56" s="350"/>
      <c r="P56" s="350"/>
      <c r="Q56" s="350"/>
      <c r="R56" s="91" t="s">
        <v>67</v>
      </c>
      <c r="S56" s="92">
        <v>12</v>
      </c>
      <c r="T56" s="350" t="s">
        <v>68</v>
      </c>
      <c r="U56" s="350"/>
      <c r="V56" s="93" t="s">
        <v>69</v>
      </c>
      <c r="W56" s="180">
        <f>N56*S56</f>
        <v>66000000</v>
      </c>
    </row>
    <row r="57" spans="1:25" s="114" customFormat="1" ht="17.25" customHeight="1" x14ac:dyDescent="0.3">
      <c r="A57" s="245"/>
      <c r="B57" s="258"/>
      <c r="C57" s="258"/>
      <c r="D57" s="258"/>
      <c r="E57" s="248"/>
      <c r="F57" s="394"/>
      <c r="G57" s="443"/>
      <c r="H57" s="335" t="s">
        <v>192</v>
      </c>
      <c r="I57" s="320"/>
      <c r="J57" s="320"/>
      <c r="K57" s="320"/>
      <c r="L57" s="320"/>
      <c r="M57" s="87" t="s">
        <v>181</v>
      </c>
      <c r="N57" s="232">
        <v>900000</v>
      </c>
      <c r="O57" s="232"/>
      <c r="P57" s="232"/>
      <c r="Q57" s="232"/>
      <c r="R57" s="76" t="s">
        <v>67</v>
      </c>
      <c r="S57" s="87">
        <v>12</v>
      </c>
      <c r="T57" s="232" t="s">
        <v>179</v>
      </c>
      <c r="U57" s="232"/>
      <c r="V57" s="88" t="s">
        <v>177</v>
      </c>
      <c r="W57" s="181">
        <f>N57*S57</f>
        <v>10800000</v>
      </c>
    </row>
    <row r="58" spans="1:25" s="114" customFormat="1" ht="17.25" customHeight="1" x14ac:dyDescent="0.3">
      <c r="A58" s="245"/>
      <c r="B58" s="258"/>
      <c r="C58" s="258"/>
      <c r="D58" s="258"/>
      <c r="E58" s="287"/>
      <c r="F58" s="352"/>
      <c r="G58" s="444"/>
      <c r="H58" s="321" t="s">
        <v>195</v>
      </c>
      <c r="I58" s="348"/>
      <c r="J58" s="348"/>
      <c r="K58" s="349">
        <v>40000</v>
      </c>
      <c r="L58" s="349"/>
      <c r="M58" s="349"/>
      <c r="N58" s="349"/>
      <c r="O58" s="172" t="s">
        <v>163</v>
      </c>
      <c r="P58" s="172">
        <v>22</v>
      </c>
      <c r="Q58" s="172" t="s">
        <v>194</v>
      </c>
      <c r="R58" s="173" t="s">
        <v>193</v>
      </c>
      <c r="S58" s="174">
        <v>12</v>
      </c>
      <c r="T58" s="172" t="s">
        <v>189</v>
      </c>
      <c r="U58" s="172"/>
      <c r="V58" s="175" t="s">
        <v>177</v>
      </c>
      <c r="W58" s="182">
        <f>K58*P58*S58</f>
        <v>10560000</v>
      </c>
    </row>
    <row r="59" spans="1:25" s="114" customFormat="1" ht="17.25" customHeight="1" x14ac:dyDescent="0.3">
      <c r="A59" s="245"/>
      <c r="B59" s="258"/>
      <c r="C59" s="258"/>
      <c r="D59" s="258"/>
      <c r="E59" s="257">
        <v>312</v>
      </c>
      <c r="F59" s="402" t="s">
        <v>53</v>
      </c>
      <c r="G59" s="447">
        <f>W59+W60</f>
        <v>7550000</v>
      </c>
      <c r="H59" s="321" t="s">
        <v>151</v>
      </c>
      <c r="I59" s="348"/>
      <c r="J59" s="348"/>
      <c r="K59" s="348"/>
      <c r="L59" s="348"/>
      <c r="M59" s="174" t="s">
        <v>73</v>
      </c>
      <c r="N59" s="349">
        <v>500000</v>
      </c>
      <c r="O59" s="349"/>
      <c r="P59" s="349"/>
      <c r="Q59" s="349"/>
      <c r="R59" s="173" t="s">
        <v>67</v>
      </c>
      <c r="S59" s="174">
        <v>12</v>
      </c>
      <c r="T59" s="349" t="s">
        <v>68</v>
      </c>
      <c r="U59" s="349"/>
      <c r="V59" s="175" t="s">
        <v>69</v>
      </c>
      <c r="W59" s="176">
        <f>N59*S59</f>
        <v>6000000</v>
      </c>
    </row>
    <row r="60" spans="1:25" s="114" customFormat="1" ht="17.25" customHeight="1" x14ac:dyDescent="0.3">
      <c r="A60" s="245"/>
      <c r="B60" s="258"/>
      <c r="C60" s="258"/>
      <c r="D60" s="258"/>
      <c r="E60" s="445"/>
      <c r="F60" s="446"/>
      <c r="G60" s="448"/>
      <c r="H60" s="330" t="s">
        <v>196</v>
      </c>
      <c r="I60" s="331"/>
      <c r="J60" s="173"/>
      <c r="K60" s="318">
        <v>50000</v>
      </c>
      <c r="L60" s="318"/>
      <c r="M60" s="318"/>
      <c r="N60" s="318"/>
      <c r="O60" s="318"/>
      <c r="P60" s="173" t="s">
        <v>67</v>
      </c>
      <c r="Q60" s="172">
        <v>31</v>
      </c>
      <c r="R60" s="173" t="s">
        <v>194</v>
      </c>
      <c r="S60" s="173" t="s">
        <v>67</v>
      </c>
      <c r="T60" s="172">
        <v>1</v>
      </c>
      <c r="U60" s="172" t="s">
        <v>197</v>
      </c>
      <c r="V60" s="175" t="s">
        <v>69</v>
      </c>
      <c r="W60" s="176">
        <f>K60*Q60*T60</f>
        <v>1550000</v>
      </c>
    </row>
    <row r="61" spans="1:25" s="114" customFormat="1" ht="17.25" customHeight="1" x14ac:dyDescent="0.3">
      <c r="A61" s="245"/>
      <c r="B61" s="258"/>
      <c r="C61" s="258"/>
      <c r="D61" s="258"/>
      <c r="E61" s="17">
        <v>314</v>
      </c>
      <c r="F61" s="86" t="s">
        <v>54</v>
      </c>
      <c r="G61" s="39">
        <f t="shared" ref="G61" si="3">W61</f>
        <v>18000000</v>
      </c>
      <c r="H61" s="330" t="s">
        <v>166</v>
      </c>
      <c r="I61" s="331"/>
      <c r="J61" s="331"/>
      <c r="K61" s="331"/>
      <c r="L61" s="331"/>
      <c r="M61" s="105" t="s">
        <v>73</v>
      </c>
      <c r="N61" s="318">
        <v>1500000</v>
      </c>
      <c r="O61" s="318"/>
      <c r="P61" s="318"/>
      <c r="Q61" s="318"/>
      <c r="R61" s="94" t="s">
        <v>67</v>
      </c>
      <c r="S61" s="105">
        <v>12</v>
      </c>
      <c r="T61" s="318" t="s">
        <v>68</v>
      </c>
      <c r="U61" s="318"/>
      <c r="V61" s="95" t="s">
        <v>69</v>
      </c>
      <c r="W61" s="106">
        <f>N61*S61</f>
        <v>18000000</v>
      </c>
      <c r="X61" s="421" t="e">
        <f>#REF!+W56+#REF!</f>
        <v>#REF!</v>
      </c>
      <c r="Y61" s="422"/>
    </row>
    <row r="62" spans="1:25" s="114" customFormat="1" ht="17.25" customHeight="1" x14ac:dyDescent="0.3">
      <c r="A62" s="245"/>
      <c r="B62" s="258"/>
      <c r="C62" s="258"/>
      <c r="D62" s="258"/>
      <c r="E62" s="17">
        <v>315</v>
      </c>
      <c r="F62" s="86" t="s">
        <v>55</v>
      </c>
      <c r="G62" s="40">
        <f>W62</f>
        <v>2000000</v>
      </c>
      <c r="H62" s="107" t="s">
        <v>198</v>
      </c>
      <c r="I62" s="87"/>
      <c r="J62" s="87"/>
      <c r="K62" s="87"/>
      <c r="L62" s="232" t="s">
        <v>199</v>
      </c>
      <c r="M62" s="232"/>
      <c r="N62" s="232">
        <v>500000</v>
      </c>
      <c r="O62" s="232"/>
      <c r="P62" s="232"/>
      <c r="Q62" s="232"/>
      <c r="R62" s="94" t="s">
        <v>67</v>
      </c>
      <c r="S62" s="87">
        <v>4</v>
      </c>
      <c r="T62" s="232" t="s">
        <v>199</v>
      </c>
      <c r="U62" s="232"/>
      <c r="V62" s="95" t="s">
        <v>69</v>
      </c>
      <c r="W62" s="98">
        <f>S62*N62</f>
        <v>2000000</v>
      </c>
      <c r="X62" s="423">
        <f>'시설(세입)'!W16+'시설(세입)'!W18+'시설(세입)'!W50</f>
        <v>103807320</v>
      </c>
      <c r="Y62" s="424"/>
    </row>
    <row r="63" spans="1:25" s="114" customFormat="1" ht="9.75" customHeight="1" x14ac:dyDescent="0.3">
      <c r="A63" s="245"/>
      <c r="B63" s="248"/>
      <c r="C63" s="212">
        <v>33</v>
      </c>
      <c r="D63" s="212" t="s">
        <v>123</v>
      </c>
      <c r="E63" s="324">
        <v>331</v>
      </c>
      <c r="F63" s="325" t="s">
        <v>124</v>
      </c>
      <c r="G63" s="326">
        <f>SUM(W63:W72)</f>
        <v>8830000</v>
      </c>
      <c r="H63" s="329" t="s">
        <v>125</v>
      </c>
      <c r="I63" s="222"/>
      <c r="J63" s="222"/>
      <c r="K63" s="222"/>
      <c r="L63" s="222"/>
      <c r="M63" s="92" t="s">
        <v>73</v>
      </c>
      <c r="N63" s="350">
        <v>50000</v>
      </c>
      <c r="O63" s="350"/>
      <c r="P63" s="350"/>
      <c r="Q63" s="350"/>
      <c r="R63" s="91" t="s">
        <v>67</v>
      </c>
      <c r="S63" s="92">
        <v>12</v>
      </c>
      <c r="T63" s="350" t="s">
        <v>68</v>
      </c>
      <c r="U63" s="350"/>
      <c r="V63" s="93" t="s">
        <v>69</v>
      </c>
      <c r="W63" s="97">
        <f t="shared" ref="W63:W72" si="4">N63*S63</f>
        <v>600000</v>
      </c>
    </row>
    <row r="64" spans="1:25" s="114" customFormat="1" ht="9.75" customHeight="1" x14ac:dyDescent="0.3">
      <c r="A64" s="245"/>
      <c r="B64" s="248"/>
      <c r="C64" s="212"/>
      <c r="D64" s="212"/>
      <c r="E64" s="324"/>
      <c r="F64" s="325"/>
      <c r="G64" s="327"/>
      <c r="H64" s="319" t="s">
        <v>126</v>
      </c>
      <c r="I64" s="320"/>
      <c r="J64" s="320"/>
      <c r="K64" s="320"/>
      <c r="L64" s="320"/>
      <c r="M64" s="87" t="s">
        <v>73</v>
      </c>
      <c r="N64" s="232">
        <v>50000</v>
      </c>
      <c r="O64" s="232"/>
      <c r="P64" s="232"/>
      <c r="Q64" s="232"/>
      <c r="R64" s="76" t="s">
        <v>67</v>
      </c>
      <c r="S64" s="87">
        <v>12</v>
      </c>
      <c r="T64" s="232" t="s">
        <v>68</v>
      </c>
      <c r="U64" s="232"/>
      <c r="V64" s="88" t="s">
        <v>69</v>
      </c>
      <c r="W64" s="98">
        <f t="shared" si="4"/>
        <v>600000</v>
      </c>
    </row>
    <row r="65" spans="1:43" s="114" customFormat="1" ht="9.75" customHeight="1" x14ac:dyDescent="0.3">
      <c r="A65" s="245"/>
      <c r="B65" s="248"/>
      <c r="C65" s="212"/>
      <c r="D65" s="212"/>
      <c r="E65" s="324"/>
      <c r="F65" s="325"/>
      <c r="G65" s="327"/>
      <c r="H65" s="319" t="s">
        <v>127</v>
      </c>
      <c r="I65" s="320"/>
      <c r="J65" s="320"/>
      <c r="K65" s="320"/>
      <c r="L65" s="320"/>
      <c r="M65" s="87" t="s">
        <v>73</v>
      </c>
      <c r="N65" s="232">
        <v>30000</v>
      </c>
      <c r="O65" s="232"/>
      <c r="P65" s="232"/>
      <c r="Q65" s="232"/>
      <c r="R65" s="76" t="s">
        <v>67</v>
      </c>
      <c r="S65" s="87">
        <v>31</v>
      </c>
      <c r="T65" s="232" t="s">
        <v>63</v>
      </c>
      <c r="U65" s="232"/>
      <c r="V65" s="88" t="s">
        <v>69</v>
      </c>
      <c r="W65" s="98">
        <f t="shared" si="4"/>
        <v>930000</v>
      </c>
      <c r="X65" s="51"/>
      <c r="Y65" s="51"/>
      <c r="Z65" s="51"/>
      <c r="AA65" s="52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4"/>
      <c r="AM65" s="37"/>
      <c r="AN65" s="37"/>
      <c r="AO65" s="37"/>
      <c r="AP65" s="6"/>
      <c r="AQ65" s="31"/>
    </row>
    <row r="66" spans="1:43" s="114" customFormat="1" ht="9.75" customHeight="1" x14ac:dyDescent="0.3">
      <c r="A66" s="245"/>
      <c r="B66" s="248"/>
      <c r="C66" s="212"/>
      <c r="D66" s="212"/>
      <c r="E66" s="324"/>
      <c r="F66" s="325"/>
      <c r="G66" s="327"/>
      <c r="H66" s="319" t="s">
        <v>128</v>
      </c>
      <c r="I66" s="320"/>
      <c r="J66" s="320"/>
      <c r="K66" s="320"/>
      <c r="L66" s="320"/>
      <c r="M66" s="87" t="s">
        <v>73</v>
      </c>
      <c r="N66" s="232">
        <v>200000</v>
      </c>
      <c r="O66" s="232"/>
      <c r="P66" s="232"/>
      <c r="Q66" s="232"/>
      <c r="R66" s="76" t="s">
        <v>67</v>
      </c>
      <c r="S66" s="87">
        <v>1</v>
      </c>
      <c r="T66" s="232" t="s">
        <v>115</v>
      </c>
      <c r="U66" s="232"/>
      <c r="V66" s="88" t="s">
        <v>69</v>
      </c>
      <c r="W66" s="98">
        <f t="shared" si="4"/>
        <v>200000</v>
      </c>
      <c r="X66" s="51"/>
      <c r="Y66" s="51"/>
      <c r="Z66" s="51"/>
      <c r="AA66" s="52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4"/>
      <c r="AM66" s="37"/>
      <c r="AN66" s="37"/>
      <c r="AO66" s="37"/>
      <c r="AP66" s="6"/>
      <c r="AQ66" s="31"/>
    </row>
    <row r="67" spans="1:43" s="114" customFormat="1" ht="9.75" customHeight="1" x14ac:dyDescent="0.3">
      <c r="A67" s="245"/>
      <c r="B67" s="248"/>
      <c r="C67" s="212"/>
      <c r="D67" s="212"/>
      <c r="E67" s="324"/>
      <c r="F67" s="325"/>
      <c r="G67" s="327"/>
      <c r="H67" s="319" t="s">
        <v>129</v>
      </c>
      <c r="I67" s="320"/>
      <c r="J67" s="320"/>
      <c r="K67" s="320"/>
      <c r="L67" s="320"/>
      <c r="M67" s="87" t="s">
        <v>73</v>
      </c>
      <c r="N67" s="232">
        <v>200000</v>
      </c>
      <c r="O67" s="232"/>
      <c r="P67" s="232"/>
      <c r="Q67" s="232"/>
      <c r="R67" s="76" t="s">
        <v>67</v>
      </c>
      <c r="S67" s="87">
        <v>2</v>
      </c>
      <c r="T67" s="232" t="s">
        <v>115</v>
      </c>
      <c r="U67" s="232"/>
      <c r="V67" s="88" t="s">
        <v>69</v>
      </c>
      <c r="W67" s="98">
        <f t="shared" si="4"/>
        <v>400000</v>
      </c>
      <c r="X67" s="51"/>
      <c r="Y67" s="51"/>
      <c r="Z67" s="51"/>
      <c r="AA67" s="52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4"/>
      <c r="AM67" s="37"/>
      <c r="AN67" s="37"/>
      <c r="AO67" s="37"/>
      <c r="AP67" s="6"/>
      <c r="AQ67" s="31"/>
    </row>
    <row r="68" spans="1:43" s="114" customFormat="1" ht="9.75" customHeight="1" x14ac:dyDescent="0.3">
      <c r="A68" s="245"/>
      <c r="B68" s="248"/>
      <c r="C68" s="212"/>
      <c r="D68" s="212"/>
      <c r="E68" s="324"/>
      <c r="F68" s="325"/>
      <c r="G68" s="327"/>
      <c r="H68" s="319" t="s">
        <v>130</v>
      </c>
      <c r="I68" s="320"/>
      <c r="J68" s="320"/>
      <c r="K68" s="320"/>
      <c r="L68" s="320"/>
      <c r="M68" s="87" t="s">
        <v>73</v>
      </c>
      <c r="N68" s="232">
        <v>200000</v>
      </c>
      <c r="O68" s="232"/>
      <c r="P68" s="232"/>
      <c r="Q68" s="232"/>
      <c r="R68" s="76" t="s">
        <v>67</v>
      </c>
      <c r="S68" s="87">
        <v>1</v>
      </c>
      <c r="T68" s="232" t="s">
        <v>115</v>
      </c>
      <c r="U68" s="232"/>
      <c r="V68" s="88" t="s">
        <v>69</v>
      </c>
      <c r="W68" s="98">
        <f t="shared" si="4"/>
        <v>200000</v>
      </c>
      <c r="X68" s="51"/>
      <c r="Y68" s="51"/>
      <c r="Z68" s="51"/>
      <c r="AA68" s="52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4"/>
      <c r="AM68" s="37"/>
      <c r="AN68" s="37"/>
      <c r="AO68" s="37"/>
      <c r="AP68" s="6"/>
      <c r="AQ68" s="31"/>
    </row>
    <row r="69" spans="1:43" s="114" customFormat="1" ht="9.75" customHeight="1" x14ac:dyDescent="0.3">
      <c r="A69" s="245"/>
      <c r="B69" s="248"/>
      <c r="C69" s="212"/>
      <c r="D69" s="212"/>
      <c r="E69" s="324"/>
      <c r="F69" s="325"/>
      <c r="G69" s="327"/>
      <c r="H69" s="319" t="s">
        <v>201</v>
      </c>
      <c r="I69" s="320"/>
      <c r="J69" s="320"/>
      <c r="K69" s="320"/>
      <c r="L69" s="320"/>
      <c r="M69" s="87"/>
      <c r="N69" s="232">
        <v>100000</v>
      </c>
      <c r="O69" s="232"/>
      <c r="P69" s="232"/>
      <c r="Q69" s="232"/>
      <c r="R69" s="76" t="s">
        <v>67</v>
      </c>
      <c r="S69" s="87">
        <v>4</v>
      </c>
      <c r="T69" s="232" t="s">
        <v>115</v>
      </c>
      <c r="U69" s="232"/>
      <c r="V69" s="88" t="s">
        <v>69</v>
      </c>
      <c r="W69" s="98">
        <f t="shared" ref="W69:W70" si="5">N69*S69</f>
        <v>400000</v>
      </c>
      <c r="X69" s="51"/>
      <c r="Y69" s="51"/>
      <c r="Z69" s="51"/>
      <c r="AA69" s="52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4"/>
      <c r="AM69" s="37"/>
      <c r="AN69" s="37"/>
      <c r="AO69" s="37"/>
      <c r="AP69" s="6"/>
      <c r="AQ69" s="31"/>
    </row>
    <row r="70" spans="1:43" s="114" customFormat="1" ht="9.75" customHeight="1" x14ac:dyDescent="0.3">
      <c r="A70" s="245"/>
      <c r="B70" s="248"/>
      <c r="C70" s="212"/>
      <c r="D70" s="212"/>
      <c r="E70" s="324"/>
      <c r="F70" s="325"/>
      <c r="G70" s="327"/>
      <c r="H70" s="319" t="s">
        <v>202</v>
      </c>
      <c r="I70" s="320"/>
      <c r="J70" s="320"/>
      <c r="K70" s="320"/>
      <c r="L70" s="320"/>
      <c r="M70" s="87"/>
      <c r="N70" s="232">
        <v>100000</v>
      </c>
      <c r="O70" s="232"/>
      <c r="P70" s="232"/>
      <c r="Q70" s="232"/>
      <c r="R70" s="76" t="s">
        <v>67</v>
      </c>
      <c r="S70" s="87">
        <v>4</v>
      </c>
      <c r="T70" s="232" t="s">
        <v>115</v>
      </c>
      <c r="U70" s="232"/>
      <c r="V70" s="88" t="s">
        <v>69</v>
      </c>
      <c r="W70" s="98">
        <f t="shared" si="5"/>
        <v>400000</v>
      </c>
      <c r="X70" s="51"/>
      <c r="Y70" s="51"/>
      <c r="Z70" s="51"/>
      <c r="AA70" s="52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4"/>
      <c r="AM70" s="37"/>
      <c r="AN70" s="37"/>
      <c r="AO70" s="37"/>
      <c r="AP70" s="6"/>
      <c r="AQ70" s="31"/>
    </row>
    <row r="71" spans="1:43" s="114" customFormat="1" ht="9.75" customHeight="1" x14ac:dyDescent="0.3">
      <c r="A71" s="245"/>
      <c r="B71" s="248"/>
      <c r="C71" s="212"/>
      <c r="D71" s="212"/>
      <c r="E71" s="324"/>
      <c r="F71" s="325"/>
      <c r="G71" s="327"/>
      <c r="H71" s="319" t="s">
        <v>200</v>
      </c>
      <c r="I71" s="320"/>
      <c r="J71" s="320"/>
      <c r="K71" s="320"/>
      <c r="L71" s="320"/>
      <c r="M71" s="87" t="s">
        <v>181</v>
      </c>
      <c r="N71" s="232">
        <v>400000</v>
      </c>
      <c r="O71" s="232"/>
      <c r="P71" s="232"/>
      <c r="Q71" s="232"/>
      <c r="R71" s="76" t="s">
        <v>67</v>
      </c>
      <c r="S71" s="87">
        <v>12</v>
      </c>
      <c r="T71" s="232" t="s">
        <v>68</v>
      </c>
      <c r="U71" s="232"/>
      <c r="V71" s="88" t="s">
        <v>69</v>
      </c>
      <c r="W71" s="98">
        <f t="shared" ref="W71" si="6">N71*S71</f>
        <v>4800000</v>
      </c>
      <c r="X71" s="51"/>
      <c r="Y71" s="51"/>
      <c r="Z71" s="51"/>
      <c r="AA71" s="52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4"/>
      <c r="AM71" s="37"/>
      <c r="AN71" s="37"/>
      <c r="AO71" s="37"/>
      <c r="AP71" s="6"/>
      <c r="AQ71" s="31"/>
    </row>
    <row r="72" spans="1:43" s="114" customFormat="1" ht="9.75" customHeight="1" x14ac:dyDescent="0.3">
      <c r="A72" s="245"/>
      <c r="B72" s="248"/>
      <c r="C72" s="212"/>
      <c r="D72" s="212"/>
      <c r="E72" s="324"/>
      <c r="F72" s="325"/>
      <c r="G72" s="328"/>
      <c r="H72" s="321" t="s">
        <v>131</v>
      </c>
      <c r="I72" s="322"/>
      <c r="J72" s="322"/>
      <c r="K72" s="322"/>
      <c r="L72" s="322"/>
      <c r="M72" s="89" t="s">
        <v>73</v>
      </c>
      <c r="N72" s="323">
        <v>150000</v>
      </c>
      <c r="O72" s="323"/>
      <c r="P72" s="323"/>
      <c r="Q72" s="323"/>
      <c r="R72" s="75" t="s">
        <v>67</v>
      </c>
      <c r="S72" s="89">
        <v>2</v>
      </c>
      <c r="T72" s="232" t="s">
        <v>115</v>
      </c>
      <c r="U72" s="232"/>
      <c r="V72" s="90" t="s">
        <v>69</v>
      </c>
      <c r="W72" s="100">
        <f t="shared" si="4"/>
        <v>300000</v>
      </c>
      <c r="X72" s="51"/>
      <c r="Y72" s="51"/>
      <c r="Z72" s="51"/>
      <c r="AA72" s="52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4"/>
      <c r="AM72" s="37"/>
      <c r="AN72" s="37"/>
      <c r="AO72" s="37"/>
      <c r="AP72" s="6"/>
      <c r="AQ72" s="31"/>
    </row>
    <row r="73" spans="1:43" s="114" customFormat="1" ht="17.25" customHeight="1" x14ac:dyDescent="0.3">
      <c r="A73" s="356"/>
      <c r="B73" s="358"/>
      <c r="C73" s="315" t="s">
        <v>18</v>
      </c>
      <c r="D73" s="316"/>
      <c r="E73" s="316"/>
      <c r="F73" s="317"/>
      <c r="G73" s="64">
        <f>SUM(G56:G72)</f>
        <v>123740000</v>
      </c>
      <c r="H73" s="109"/>
      <c r="I73" s="94"/>
      <c r="J73" s="94"/>
      <c r="K73" s="94"/>
      <c r="L73" s="318"/>
      <c r="M73" s="318"/>
      <c r="N73" s="318"/>
      <c r="O73" s="318"/>
      <c r="P73" s="318"/>
      <c r="Q73" s="318"/>
      <c r="R73" s="94"/>
      <c r="S73" s="318"/>
      <c r="T73" s="318"/>
      <c r="U73" s="94"/>
      <c r="V73" s="95"/>
      <c r="W73" s="106"/>
      <c r="X73" s="51"/>
      <c r="Y73" s="21"/>
      <c r="Z73" s="21"/>
      <c r="AA73" s="21"/>
      <c r="AB73" s="21"/>
      <c r="AC73" s="21"/>
      <c r="AD73" s="73"/>
      <c r="AE73" s="21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1"/>
    </row>
    <row r="74" spans="1:43" s="114" customFormat="1" ht="17.25" customHeight="1" x14ac:dyDescent="0.3">
      <c r="A74" s="245" t="s">
        <v>132</v>
      </c>
      <c r="B74" s="248" t="s">
        <v>56</v>
      </c>
      <c r="C74" s="48">
        <v>41</v>
      </c>
      <c r="D74" s="162" t="s">
        <v>56</v>
      </c>
      <c r="E74" s="48">
        <v>412</v>
      </c>
      <c r="F74" s="161" t="s">
        <v>156</v>
      </c>
      <c r="G74" s="163">
        <v>1000000</v>
      </c>
      <c r="H74" s="330" t="s">
        <v>203</v>
      </c>
      <c r="I74" s="331"/>
      <c r="J74" s="331"/>
      <c r="K74" s="331"/>
      <c r="L74" s="331"/>
      <c r="M74" s="331"/>
      <c r="N74" s="331"/>
      <c r="O74" s="331"/>
      <c r="P74" s="331"/>
      <c r="Q74" s="331"/>
      <c r="R74" s="331"/>
      <c r="S74" s="331"/>
      <c r="T74" s="331"/>
      <c r="U74" s="331"/>
      <c r="V74" s="331"/>
      <c r="W74" s="449"/>
      <c r="X74" s="51"/>
      <c r="Y74" s="78"/>
      <c r="Z74" s="78"/>
      <c r="AA74" s="49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1"/>
    </row>
    <row r="75" spans="1:43" s="114" customFormat="1" ht="17.25" customHeight="1" x14ac:dyDescent="0.3">
      <c r="A75" s="246"/>
      <c r="B75" s="249"/>
      <c r="C75" s="251" t="s">
        <v>18</v>
      </c>
      <c r="D75" s="338"/>
      <c r="E75" s="237"/>
      <c r="F75" s="339"/>
      <c r="G75" s="39">
        <f>G74</f>
        <v>1000000</v>
      </c>
      <c r="H75" s="330"/>
      <c r="I75" s="331"/>
      <c r="J75" s="331"/>
      <c r="K75" s="331"/>
      <c r="L75" s="318"/>
      <c r="M75" s="318"/>
      <c r="N75" s="318"/>
      <c r="O75" s="318"/>
      <c r="P75" s="318"/>
      <c r="Q75" s="318"/>
      <c r="R75" s="94"/>
      <c r="S75" s="318"/>
      <c r="T75" s="318"/>
      <c r="U75" s="94"/>
      <c r="V75" s="95"/>
      <c r="W75" s="189"/>
      <c r="X75" s="51"/>
      <c r="Y75" s="51"/>
      <c r="Z75" s="51"/>
      <c r="AA75" s="52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4"/>
      <c r="AM75" s="37"/>
      <c r="AN75" s="37"/>
      <c r="AO75" s="37"/>
      <c r="AP75" s="6"/>
      <c r="AQ75" s="31"/>
    </row>
    <row r="76" spans="1:43" s="114" customFormat="1" ht="17.25" customHeight="1" x14ac:dyDescent="0.3">
      <c r="A76" s="244" t="s">
        <v>133</v>
      </c>
      <c r="B76" s="257" t="s">
        <v>57</v>
      </c>
      <c r="C76" s="257">
        <v>61</v>
      </c>
      <c r="D76" s="257" t="s">
        <v>134</v>
      </c>
      <c r="E76" s="17">
        <v>611</v>
      </c>
      <c r="F76" s="86" t="s">
        <v>58</v>
      </c>
      <c r="G76" s="38">
        <v>0</v>
      </c>
      <c r="H76" s="109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5"/>
      <c r="W76" s="106"/>
      <c r="X76" s="51"/>
      <c r="Y76" s="51"/>
      <c r="Z76" s="51"/>
      <c r="AA76" s="52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4"/>
      <c r="AM76" s="37"/>
      <c r="AN76" s="37"/>
      <c r="AO76" s="37"/>
      <c r="AP76" s="6"/>
      <c r="AQ76" s="31"/>
    </row>
    <row r="77" spans="1:43" s="114" customFormat="1" ht="17.25" customHeight="1" x14ac:dyDescent="0.3">
      <c r="A77" s="264"/>
      <c r="B77" s="258"/>
      <c r="C77" s="249"/>
      <c r="D77" s="249"/>
      <c r="E77" s="17">
        <v>612</v>
      </c>
      <c r="F77" s="86" t="s">
        <v>59</v>
      </c>
      <c r="G77" s="38">
        <v>0</v>
      </c>
      <c r="H77" s="340"/>
      <c r="I77" s="341"/>
      <c r="J77" s="341"/>
      <c r="K77" s="341"/>
      <c r="L77" s="341"/>
      <c r="M77" s="131"/>
      <c r="N77" s="342"/>
      <c r="O77" s="342"/>
      <c r="P77" s="342"/>
      <c r="Q77" s="342"/>
      <c r="R77" s="75"/>
      <c r="S77" s="89"/>
      <c r="T77" s="323"/>
      <c r="U77" s="323"/>
      <c r="V77" s="90"/>
      <c r="W77" s="100"/>
    </row>
    <row r="78" spans="1:43" s="114" customFormat="1" ht="17.25" customHeight="1" x14ac:dyDescent="0.3">
      <c r="A78" s="246"/>
      <c r="B78" s="249"/>
      <c r="C78" s="337" t="s">
        <v>18</v>
      </c>
      <c r="D78" s="338"/>
      <c r="E78" s="235"/>
      <c r="F78" s="339"/>
      <c r="G78" s="38">
        <f>SUM(G76:G77)</f>
        <v>0</v>
      </c>
      <c r="H78" s="109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5"/>
      <c r="W78" s="106"/>
    </row>
    <row r="79" spans="1:43" s="114" customFormat="1" ht="17.25" customHeight="1" x14ac:dyDescent="0.3">
      <c r="A79" s="244" t="s">
        <v>79</v>
      </c>
      <c r="B79" s="257" t="s">
        <v>60</v>
      </c>
      <c r="C79" s="247">
        <v>71</v>
      </c>
      <c r="D79" s="235" t="s">
        <v>60</v>
      </c>
      <c r="E79" s="250">
        <v>711</v>
      </c>
      <c r="F79" s="344" t="s">
        <v>60</v>
      </c>
      <c r="G79" s="346">
        <f>W79+W80</f>
        <v>2510000</v>
      </c>
      <c r="H79" s="335" t="s">
        <v>135</v>
      </c>
      <c r="I79" s="320"/>
      <c r="J79" s="320"/>
      <c r="K79" s="320"/>
      <c r="L79" s="232" t="s">
        <v>73</v>
      </c>
      <c r="M79" s="232"/>
      <c r="N79" s="232">
        <v>11000</v>
      </c>
      <c r="O79" s="232"/>
      <c r="P79" s="232"/>
      <c r="Q79" s="76" t="s">
        <v>67</v>
      </c>
      <c r="R79" s="336">
        <v>10</v>
      </c>
      <c r="S79" s="336"/>
      <c r="T79" s="76" t="s">
        <v>63</v>
      </c>
      <c r="U79" s="76"/>
      <c r="V79" s="88" t="s">
        <v>69</v>
      </c>
      <c r="W79" s="98">
        <f>N79*R79</f>
        <v>110000</v>
      </c>
    </row>
    <row r="80" spans="1:43" s="114" customFormat="1" ht="17.25" customHeight="1" x14ac:dyDescent="0.3">
      <c r="A80" s="245"/>
      <c r="B80" s="258"/>
      <c r="C80" s="287"/>
      <c r="D80" s="343"/>
      <c r="E80" s="220"/>
      <c r="F80" s="345"/>
      <c r="G80" s="347"/>
      <c r="H80" s="321" t="s">
        <v>204</v>
      </c>
      <c r="I80" s="348"/>
      <c r="J80" s="348"/>
      <c r="K80" s="348"/>
      <c r="L80" s="349" t="s">
        <v>181</v>
      </c>
      <c r="M80" s="349"/>
      <c r="N80" s="349">
        <v>200000</v>
      </c>
      <c r="O80" s="349"/>
      <c r="P80" s="349"/>
      <c r="Q80" s="76" t="s">
        <v>67</v>
      </c>
      <c r="R80" s="160"/>
      <c r="S80" s="160">
        <v>12</v>
      </c>
      <c r="T80" s="76" t="s">
        <v>189</v>
      </c>
      <c r="U80" s="76"/>
      <c r="V80" s="88" t="s">
        <v>69</v>
      </c>
      <c r="W80" s="98">
        <f>N80*S80</f>
        <v>2400000</v>
      </c>
    </row>
    <row r="81" spans="1:23" s="114" customFormat="1" ht="17.25" customHeight="1" x14ac:dyDescent="0.3">
      <c r="A81" s="246"/>
      <c r="B81" s="249"/>
      <c r="C81" s="247" t="s">
        <v>18</v>
      </c>
      <c r="D81" s="235"/>
      <c r="E81" s="236"/>
      <c r="F81" s="279"/>
      <c r="G81" s="38">
        <f>G79</f>
        <v>2510000</v>
      </c>
      <c r="H81" s="109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5"/>
      <c r="W81" s="106"/>
    </row>
    <row r="82" spans="1:23" s="114" customFormat="1" ht="17.25" customHeight="1" x14ac:dyDescent="0.3">
      <c r="A82" s="244" t="s">
        <v>136</v>
      </c>
      <c r="B82" s="247" t="s">
        <v>61</v>
      </c>
      <c r="C82" s="212">
        <v>81</v>
      </c>
      <c r="D82" s="212" t="s">
        <v>137</v>
      </c>
      <c r="E82" s="48">
        <v>811</v>
      </c>
      <c r="F82" s="83" t="s">
        <v>138</v>
      </c>
      <c r="G82" s="80">
        <v>4724375</v>
      </c>
      <c r="H82" s="109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5"/>
      <c r="W82" s="106"/>
    </row>
    <row r="83" spans="1:23" s="114" customFormat="1" ht="17.25" customHeight="1" x14ac:dyDescent="0.3">
      <c r="A83" s="245"/>
      <c r="B83" s="248"/>
      <c r="C83" s="212"/>
      <c r="D83" s="212"/>
      <c r="E83" s="48">
        <v>812</v>
      </c>
      <c r="F83" s="83" t="s">
        <v>139</v>
      </c>
      <c r="G83" s="80">
        <v>0</v>
      </c>
      <c r="H83" s="109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5"/>
      <c r="W83" s="106"/>
    </row>
    <row r="84" spans="1:23" s="114" customFormat="1" ht="17.25" customHeight="1" x14ac:dyDescent="0.3">
      <c r="A84" s="246"/>
      <c r="B84" s="251"/>
      <c r="C84" s="212" t="s">
        <v>18</v>
      </c>
      <c r="D84" s="212"/>
      <c r="E84" s="212"/>
      <c r="F84" s="212"/>
      <c r="G84" s="80">
        <f>G82</f>
        <v>4724375</v>
      </c>
      <c r="H84" s="109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5"/>
      <c r="W84" s="106"/>
    </row>
    <row r="85" spans="1:23" s="114" customFormat="1" ht="17.25" customHeight="1" x14ac:dyDescent="0.3">
      <c r="A85" s="244" t="s">
        <v>140</v>
      </c>
      <c r="B85" s="247" t="s">
        <v>141</v>
      </c>
      <c r="C85" s="48">
        <v>91</v>
      </c>
      <c r="D85" s="83" t="s">
        <v>207</v>
      </c>
      <c r="E85" s="48">
        <v>911</v>
      </c>
      <c r="F85" s="83" t="s">
        <v>142</v>
      </c>
      <c r="G85" s="82">
        <f>W85</f>
        <v>1200000</v>
      </c>
      <c r="H85" s="330" t="s">
        <v>205</v>
      </c>
      <c r="I85" s="331"/>
      <c r="J85" s="331"/>
      <c r="K85" s="331"/>
      <c r="L85" s="331"/>
      <c r="M85" s="105" t="s">
        <v>206</v>
      </c>
      <c r="N85" s="318">
        <v>100000</v>
      </c>
      <c r="O85" s="318"/>
      <c r="P85" s="318"/>
      <c r="Q85" s="318"/>
      <c r="R85" s="76" t="s">
        <v>67</v>
      </c>
      <c r="S85" s="87">
        <v>12</v>
      </c>
      <c r="T85" s="232" t="s">
        <v>68</v>
      </c>
      <c r="U85" s="232"/>
      <c r="V85" s="88" t="s">
        <v>69</v>
      </c>
      <c r="W85" s="106">
        <f>N85*S85</f>
        <v>1200000</v>
      </c>
    </row>
    <row r="86" spans="1:23" s="114" customFormat="1" ht="17.25" customHeight="1" x14ac:dyDescent="0.3">
      <c r="A86" s="246"/>
      <c r="B86" s="251"/>
      <c r="C86" s="212" t="s">
        <v>18</v>
      </c>
      <c r="D86" s="212"/>
      <c r="E86" s="212"/>
      <c r="F86" s="212"/>
      <c r="G86" s="82">
        <f>G85</f>
        <v>1200000</v>
      </c>
      <c r="H86" s="108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3"/>
      <c r="W86" s="97"/>
    </row>
    <row r="87" spans="1:23" s="114" customFormat="1" ht="17.25" customHeight="1" x14ac:dyDescent="0.3">
      <c r="A87" s="244">
        <v>10</v>
      </c>
      <c r="B87" s="247" t="s">
        <v>143</v>
      </c>
      <c r="C87" s="48">
        <v>101</v>
      </c>
      <c r="D87" s="83" t="s">
        <v>208</v>
      </c>
      <c r="E87" s="48">
        <v>1011</v>
      </c>
      <c r="F87" s="83" t="s">
        <v>209</v>
      </c>
      <c r="G87" s="81">
        <f>W87</f>
        <v>1200000</v>
      </c>
      <c r="H87" s="330" t="s">
        <v>205</v>
      </c>
      <c r="I87" s="331"/>
      <c r="J87" s="331"/>
      <c r="K87" s="331"/>
      <c r="L87" s="331"/>
      <c r="M87" s="105" t="s">
        <v>206</v>
      </c>
      <c r="N87" s="318">
        <v>100000</v>
      </c>
      <c r="O87" s="318"/>
      <c r="P87" s="318"/>
      <c r="Q87" s="318"/>
      <c r="R87" s="94" t="s">
        <v>67</v>
      </c>
      <c r="S87" s="105">
        <v>12</v>
      </c>
      <c r="T87" s="318" t="s">
        <v>68</v>
      </c>
      <c r="U87" s="318"/>
      <c r="V87" s="95" t="s">
        <v>69</v>
      </c>
      <c r="W87" s="189">
        <f>N87*S87</f>
        <v>1200000</v>
      </c>
    </row>
    <row r="88" spans="1:23" s="114" customFormat="1" ht="17.25" customHeight="1" x14ac:dyDescent="0.3">
      <c r="A88" s="246"/>
      <c r="B88" s="251"/>
      <c r="C88" s="212" t="s">
        <v>18</v>
      </c>
      <c r="D88" s="212"/>
      <c r="E88" s="212"/>
      <c r="F88" s="212"/>
      <c r="G88" s="82">
        <f>G87</f>
        <v>1200000</v>
      </c>
      <c r="H88" s="108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3"/>
      <c r="W88" s="97"/>
    </row>
    <row r="89" spans="1:23" s="114" customFormat="1" ht="17.25" customHeight="1" thickBot="1" x14ac:dyDescent="0.35">
      <c r="A89" s="332" t="s">
        <v>62</v>
      </c>
      <c r="B89" s="333"/>
      <c r="C89" s="333"/>
      <c r="D89" s="333"/>
      <c r="E89" s="333"/>
      <c r="F89" s="334"/>
      <c r="G89" s="191">
        <f>G84+G81+G78+G75+G73+G55+G51+G86+G88</f>
        <v>1033065576.1727999</v>
      </c>
      <c r="H89" s="110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2"/>
      <c r="W89" s="113"/>
    </row>
    <row r="90" spans="1:23" x14ac:dyDescent="0.3">
      <c r="G90" s="119">
        <f>'시설(세입)'!G54-'시설(세출)'!G89</f>
        <v>-0.17279994487762451</v>
      </c>
    </row>
    <row r="92" spans="1:23" x14ac:dyDescent="0.3">
      <c r="D92" s="124"/>
      <c r="E92" s="124"/>
      <c r="F92" s="124"/>
      <c r="G92" s="125"/>
      <c r="H92" s="126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</row>
    <row r="93" spans="1:23" x14ac:dyDescent="0.3">
      <c r="D93" s="124"/>
      <c r="E93" s="124"/>
      <c r="F93" s="124"/>
      <c r="G93" s="125"/>
      <c r="H93" s="126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</row>
    <row r="94" spans="1:23" x14ac:dyDescent="0.3">
      <c r="D94" s="124"/>
      <c r="E94" s="124"/>
      <c r="F94" s="124"/>
      <c r="G94" s="125"/>
      <c r="H94" s="21"/>
      <c r="I94" s="21"/>
      <c r="J94" s="21"/>
      <c r="K94" s="21"/>
      <c r="L94" s="21"/>
      <c r="M94" s="73"/>
      <c r="N94" s="21"/>
      <c r="O94" s="127"/>
      <c r="P94" s="127"/>
      <c r="Q94" s="127"/>
      <c r="R94" s="127"/>
      <c r="S94" s="127"/>
      <c r="T94" s="127"/>
    </row>
    <row r="95" spans="1:23" x14ac:dyDescent="0.3">
      <c r="D95" s="124"/>
      <c r="E95" s="124"/>
      <c r="F95" s="124"/>
      <c r="G95" s="125"/>
      <c r="H95" s="266"/>
      <c r="I95" s="266"/>
      <c r="J95" s="266"/>
      <c r="K95" s="266"/>
      <c r="L95" s="266"/>
      <c r="M95" s="266"/>
      <c r="N95" s="266"/>
      <c r="O95" s="127"/>
      <c r="P95" s="127"/>
      <c r="Q95" s="127"/>
      <c r="R95" s="127"/>
      <c r="S95" s="127"/>
      <c r="T95" s="127"/>
    </row>
    <row r="96" spans="1:23" x14ac:dyDescent="0.3">
      <c r="D96" s="124"/>
      <c r="E96" s="124"/>
      <c r="F96" s="124"/>
      <c r="G96" s="125"/>
      <c r="H96" s="21"/>
      <c r="I96" s="21"/>
      <c r="J96" s="21"/>
      <c r="K96" s="21"/>
      <c r="L96" s="21"/>
      <c r="M96" s="73"/>
      <c r="N96" s="21"/>
      <c r="O96" s="127"/>
      <c r="P96" s="127"/>
      <c r="Q96" s="127"/>
      <c r="R96" s="127"/>
      <c r="S96" s="127"/>
      <c r="T96" s="127"/>
    </row>
    <row r="97" spans="1:44" x14ac:dyDescent="0.3">
      <c r="D97" s="124"/>
      <c r="E97" s="124"/>
      <c r="F97" s="124"/>
      <c r="G97" s="125"/>
      <c r="H97" s="126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</row>
    <row r="98" spans="1:44" s="121" customFormat="1" x14ac:dyDescent="0.3">
      <c r="A98" s="117"/>
      <c r="B98" s="117"/>
      <c r="C98" s="117"/>
      <c r="D98" s="124"/>
      <c r="E98" s="124"/>
      <c r="F98" s="124"/>
      <c r="G98" s="125"/>
      <c r="H98" s="126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W98" s="122"/>
      <c r="X98" s="123"/>
      <c r="Y98" s="123"/>
      <c r="Z98" s="123"/>
      <c r="AA98" s="123"/>
      <c r="AB98" s="123"/>
      <c r="AC98" s="123"/>
      <c r="AD98" s="123"/>
      <c r="AE98" s="123"/>
      <c r="AF98" s="123"/>
      <c r="AG98" s="123"/>
      <c r="AH98" s="123"/>
      <c r="AI98" s="123"/>
      <c r="AJ98" s="123"/>
      <c r="AK98" s="123"/>
      <c r="AL98" s="123"/>
      <c r="AM98" s="123"/>
      <c r="AN98" s="123"/>
      <c r="AO98" s="123"/>
      <c r="AP98" s="123"/>
      <c r="AQ98" s="123"/>
      <c r="AR98" s="123"/>
    </row>
    <row r="99" spans="1:44" s="121" customFormat="1" x14ac:dyDescent="0.3">
      <c r="A99" s="117"/>
      <c r="B99" s="117"/>
      <c r="C99" s="117"/>
      <c r="D99" s="124"/>
      <c r="E99" s="124"/>
      <c r="F99" s="124"/>
      <c r="G99" s="125"/>
      <c r="H99" s="126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W99" s="122"/>
      <c r="X99" s="123"/>
      <c r="Y99" s="123"/>
      <c r="Z99" s="123"/>
      <c r="AA99" s="123"/>
      <c r="AB99" s="123"/>
      <c r="AC99" s="123"/>
      <c r="AD99" s="123"/>
      <c r="AE99" s="123"/>
      <c r="AF99" s="123"/>
      <c r="AG99" s="123"/>
      <c r="AH99" s="123"/>
      <c r="AI99" s="123"/>
      <c r="AJ99" s="123"/>
      <c r="AK99" s="123"/>
      <c r="AL99" s="123"/>
      <c r="AM99" s="123"/>
      <c r="AN99" s="123"/>
      <c r="AO99" s="123"/>
      <c r="AP99" s="123"/>
      <c r="AQ99" s="123"/>
      <c r="AR99" s="123"/>
    </row>
  </sheetData>
  <mergeCells count="334">
    <mergeCell ref="N85:Q85"/>
    <mergeCell ref="T85:U85"/>
    <mergeCell ref="H87:L87"/>
    <mergeCell ref="N87:Q87"/>
    <mergeCell ref="T87:U87"/>
    <mergeCell ref="J10:M10"/>
    <mergeCell ref="Q10:T10"/>
    <mergeCell ref="J14:M14"/>
    <mergeCell ref="Q14:T14"/>
    <mergeCell ref="H11:K11"/>
    <mergeCell ref="M11:P11"/>
    <mergeCell ref="H71:L71"/>
    <mergeCell ref="N71:Q71"/>
    <mergeCell ref="T71:U71"/>
    <mergeCell ref="H69:L69"/>
    <mergeCell ref="N69:Q69"/>
    <mergeCell ref="T69:U69"/>
    <mergeCell ref="H74:W74"/>
    <mergeCell ref="T57:U57"/>
    <mergeCell ref="S15:T15"/>
    <mergeCell ref="V15:W15"/>
    <mergeCell ref="H16:W16"/>
    <mergeCell ref="H17:W17"/>
    <mergeCell ref="O10:P10"/>
    <mergeCell ref="E56:E58"/>
    <mergeCell ref="F56:F58"/>
    <mergeCell ref="G56:G58"/>
    <mergeCell ref="H57:L57"/>
    <mergeCell ref="N57:Q57"/>
    <mergeCell ref="K58:N58"/>
    <mergeCell ref="H58:J58"/>
    <mergeCell ref="E59:E60"/>
    <mergeCell ref="F59:F60"/>
    <mergeCell ref="G59:G60"/>
    <mergeCell ref="H60:I60"/>
    <mergeCell ref="K60:O60"/>
    <mergeCell ref="H5:K5"/>
    <mergeCell ref="M5:P5"/>
    <mergeCell ref="H6:K6"/>
    <mergeCell ref="M6:P6"/>
    <mergeCell ref="H7:K7"/>
    <mergeCell ref="M7:P7"/>
    <mergeCell ref="V14:W14"/>
    <mergeCell ref="S6:T6"/>
    <mergeCell ref="V6:W6"/>
    <mergeCell ref="H10:I10"/>
    <mergeCell ref="O14:P14"/>
    <mergeCell ref="X61:Y61"/>
    <mergeCell ref="X62:Y62"/>
    <mergeCell ref="T77:U77"/>
    <mergeCell ref="G40:G41"/>
    <mergeCell ref="A5:A51"/>
    <mergeCell ref="B5:B51"/>
    <mergeCell ref="C5:C28"/>
    <mergeCell ref="D5:D28"/>
    <mergeCell ref="E5:E6"/>
    <mergeCell ref="E18:E27"/>
    <mergeCell ref="F18:F22"/>
    <mergeCell ref="E28:F28"/>
    <mergeCell ref="C29:C37"/>
    <mergeCell ref="D29:D37"/>
    <mergeCell ref="E29:E32"/>
    <mergeCell ref="S5:T5"/>
    <mergeCell ref="V5:W5"/>
    <mergeCell ref="S7:T7"/>
    <mergeCell ref="V7:W7"/>
    <mergeCell ref="J9:M9"/>
    <mergeCell ref="S9:T9"/>
    <mergeCell ref="V9:W9"/>
    <mergeCell ref="V10:W10"/>
    <mergeCell ref="Q15:R15"/>
    <mergeCell ref="A1:W1"/>
    <mergeCell ref="A2:B2"/>
    <mergeCell ref="F2:W2"/>
    <mergeCell ref="A3:F3"/>
    <mergeCell ref="G3:G4"/>
    <mergeCell ref="H3:W4"/>
    <mergeCell ref="A4:B4"/>
    <mergeCell ref="C4:D4"/>
    <mergeCell ref="E4:F4"/>
    <mergeCell ref="E16:E17"/>
    <mergeCell ref="H14:I14"/>
    <mergeCell ref="H13:I13"/>
    <mergeCell ref="J13:M13"/>
    <mergeCell ref="S13:T13"/>
    <mergeCell ref="V13:W13"/>
    <mergeCell ref="H9:I9"/>
    <mergeCell ref="F16:F17"/>
    <mergeCell ref="G7:G10"/>
    <mergeCell ref="G11:G14"/>
    <mergeCell ref="E7:E14"/>
    <mergeCell ref="F7:F10"/>
    <mergeCell ref="F11:F14"/>
    <mergeCell ref="V11:W11"/>
    <mergeCell ref="S11:T11"/>
    <mergeCell ref="H8:T8"/>
    <mergeCell ref="H12:T12"/>
    <mergeCell ref="X18:Y18"/>
    <mergeCell ref="H19:J19"/>
    <mergeCell ref="K19:O19"/>
    <mergeCell ref="Q19:R19"/>
    <mergeCell ref="G18:G22"/>
    <mergeCell ref="H18:J18"/>
    <mergeCell ref="K18:O18"/>
    <mergeCell ref="H20:J20"/>
    <mergeCell ref="H15:I15"/>
    <mergeCell ref="J15:M15"/>
    <mergeCell ref="K20:O20"/>
    <mergeCell ref="Q20:R20"/>
    <mergeCell ref="H21:J21"/>
    <mergeCell ref="K21:O21"/>
    <mergeCell ref="Q21:R21"/>
    <mergeCell ref="H22:J22"/>
    <mergeCell ref="K22:O22"/>
    <mergeCell ref="Q22:R22"/>
    <mergeCell ref="Q18:R18"/>
    <mergeCell ref="Q25:R25"/>
    <mergeCell ref="H26:J26"/>
    <mergeCell ref="K26:O26"/>
    <mergeCell ref="Q26:R26"/>
    <mergeCell ref="H27:J27"/>
    <mergeCell ref="K27:O27"/>
    <mergeCell ref="Q27:R27"/>
    <mergeCell ref="F23:F27"/>
    <mergeCell ref="G23:G27"/>
    <mergeCell ref="H23:J23"/>
    <mergeCell ref="K23:O23"/>
    <mergeCell ref="Q23:R23"/>
    <mergeCell ref="H25:J25"/>
    <mergeCell ref="K25:O25"/>
    <mergeCell ref="H24:J24"/>
    <mergeCell ref="K24:O24"/>
    <mergeCell ref="Q24:R24"/>
    <mergeCell ref="E37:F37"/>
    <mergeCell ref="H29:J29"/>
    <mergeCell ref="K29:L29"/>
    <mergeCell ref="M29:P29"/>
    <mergeCell ref="S29:T29"/>
    <mergeCell ref="H33:I33"/>
    <mergeCell ref="J33:M33"/>
    <mergeCell ref="S33:T33"/>
    <mergeCell ref="H36:J36"/>
    <mergeCell ref="K36:L36"/>
    <mergeCell ref="M36:P36"/>
    <mergeCell ref="S36:T36"/>
    <mergeCell ref="G29:G32"/>
    <mergeCell ref="E34:E36"/>
    <mergeCell ref="F34:F36"/>
    <mergeCell ref="G34:G36"/>
    <mergeCell ref="F29:F32"/>
    <mergeCell ref="H37:K37"/>
    <mergeCell ref="L37:P37"/>
    <mergeCell ref="H31:J31"/>
    <mergeCell ref="K31:L31"/>
    <mergeCell ref="M31:P31"/>
    <mergeCell ref="S31:T31"/>
    <mergeCell ref="V29:W29"/>
    <mergeCell ref="H30:J30"/>
    <mergeCell ref="K30:L30"/>
    <mergeCell ref="M30:P30"/>
    <mergeCell ref="S30:T30"/>
    <mergeCell ref="V30:W30"/>
    <mergeCell ref="H32:J32"/>
    <mergeCell ref="K32:L32"/>
    <mergeCell ref="M32:P32"/>
    <mergeCell ref="S32:T32"/>
    <mergeCell ref="V32:W32"/>
    <mergeCell ref="V31:W31"/>
    <mergeCell ref="V40:W40"/>
    <mergeCell ref="H41:J41"/>
    <mergeCell ref="K41:L41"/>
    <mergeCell ref="M41:P41"/>
    <mergeCell ref="V33:W33"/>
    <mergeCell ref="H34:J34"/>
    <mergeCell ref="K34:L34"/>
    <mergeCell ref="M34:P34"/>
    <mergeCell ref="S34:T34"/>
    <mergeCell ref="V34:W34"/>
    <mergeCell ref="H35:J35"/>
    <mergeCell ref="K35:L35"/>
    <mergeCell ref="M35:P35"/>
    <mergeCell ref="S35:T35"/>
    <mergeCell ref="V35:W35"/>
    <mergeCell ref="V36:W36"/>
    <mergeCell ref="S38:T38"/>
    <mergeCell ref="V38:W38"/>
    <mergeCell ref="H39:J39"/>
    <mergeCell ref="K39:L39"/>
    <mergeCell ref="M39:P39"/>
    <mergeCell ref="S39:T39"/>
    <mergeCell ref="V39:W39"/>
    <mergeCell ref="H38:J38"/>
    <mergeCell ref="K38:L38"/>
    <mergeCell ref="M38:P38"/>
    <mergeCell ref="H40:J40"/>
    <mergeCell ref="H42:J42"/>
    <mergeCell ref="K42:L42"/>
    <mergeCell ref="M42:P42"/>
    <mergeCell ref="H45:I45"/>
    <mergeCell ref="K45:N45"/>
    <mergeCell ref="H46:I46"/>
    <mergeCell ref="K46:N46"/>
    <mergeCell ref="M40:P40"/>
    <mergeCell ref="H43:J43"/>
    <mergeCell ref="K43:T43"/>
    <mergeCell ref="S40:T40"/>
    <mergeCell ref="V43:W43"/>
    <mergeCell ref="H49:I49"/>
    <mergeCell ref="K49:N49"/>
    <mergeCell ref="E50:F50"/>
    <mergeCell ref="H50:W50"/>
    <mergeCell ref="C51:F51"/>
    <mergeCell ref="H51:W51"/>
    <mergeCell ref="H47:I47"/>
    <mergeCell ref="K47:N47"/>
    <mergeCell ref="H48:I48"/>
    <mergeCell ref="K48:N48"/>
    <mergeCell ref="C38:C50"/>
    <mergeCell ref="D38:D50"/>
    <mergeCell ref="S42:T42"/>
    <mergeCell ref="V42:W42"/>
    <mergeCell ref="E44:E49"/>
    <mergeCell ref="F44:F49"/>
    <mergeCell ref="G44:G49"/>
    <mergeCell ref="H44:I44"/>
    <mergeCell ref="K44:N44"/>
    <mergeCell ref="K40:L40"/>
    <mergeCell ref="S41:T41"/>
    <mergeCell ref="V41:W41"/>
    <mergeCell ref="E40:E41"/>
    <mergeCell ref="F40:F41"/>
    <mergeCell ref="H55:W55"/>
    <mergeCell ref="A56:A73"/>
    <mergeCell ref="B56:B73"/>
    <mergeCell ref="C56:C62"/>
    <mergeCell ref="D56:D62"/>
    <mergeCell ref="H56:L56"/>
    <mergeCell ref="N56:Q56"/>
    <mergeCell ref="T56:U56"/>
    <mergeCell ref="H59:L59"/>
    <mergeCell ref="N59:Q59"/>
    <mergeCell ref="A52:A55"/>
    <mergeCell ref="B52:B55"/>
    <mergeCell ref="C52:C54"/>
    <mergeCell ref="D52:D54"/>
    <mergeCell ref="H52:W52"/>
    <mergeCell ref="H53:W53"/>
    <mergeCell ref="H54:L54"/>
    <mergeCell ref="N54:Q54"/>
    <mergeCell ref="T54:U54"/>
    <mergeCell ref="C55:F55"/>
    <mergeCell ref="T59:U59"/>
    <mergeCell ref="H61:L61"/>
    <mergeCell ref="N61:Q61"/>
    <mergeCell ref="T61:U61"/>
    <mergeCell ref="L62:M62"/>
    <mergeCell ref="N62:Q62"/>
    <mergeCell ref="T62:U62"/>
    <mergeCell ref="N63:Q63"/>
    <mergeCell ref="T63:U63"/>
    <mergeCell ref="H64:L64"/>
    <mergeCell ref="N64:Q64"/>
    <mergeCell ref="T64:U64"/>
    <mergeCell ref="A74:A75"/>
    <mergeCell ref="B74:B75"/>
    <mergeCell ref="C75:F75"/>
    <mergeCell ref="H75:K75"/>
    <mergeCell ref="L75:M75"/>
    <mergeCell ref="N75:Q75"/>
    <mergeCell ref="S75:T75"/>
    <mergeCell ref="H67:L67"/>
    <mergeCell ref="N67:Q67"/>
    <mergeCell ref="T67:U67"/>
    <mergeCell ref="H68:L68"/>
    <mergeCell ref="N68:Q68"/>
    <mergeCell ref="T68:U68"/>
    <mergeCell ref="A79:A81"/>
    <mergeCell ref="B79:B81"/>
    <mergeCell ref="H79:K79"/>
    <mergeCell ref="L79:M79"/>
    <mergeCell ref="N79:P79"/>
    <mergeCell ref="R79:S79"/>
    <mergeCell ref="C81:F81"/>
    <mergeCell ref="A76:A78"/>
    <mergeCell ref="B76:B78"/>
    <mergeCell ref="C76:C77"/>
    <mergeCell ref="D76:D77"/>
    <mergeCell ref="C78:F78"/>
    <mergeCell ref="H77:L77"/>
    <mergeCell ref="N77:Q77"/>
    <mergeCell ref="C79:C80"/>
    <mergeCell ref="D79:D80"/>
    <mergeCell ref="E79:E80"/>
    <mergeCell ref="F79:F80"/>
    <mergeCell ref="G79:G80"/>
    <mergeCell ref="H80:K80"/>
    <mergeCell ref="L80:M80"/>
    <mergeCell ref="N80:P80"/>
    <mergeCell ref="A87:A88"/>
    <mergeCell ref="B87:B88"/>
    <mergeCell ref="C88:F88"/>
    <mergeCell ref="A89:F89"/>
    <mergeCell ref="A82:A84"/>
    <mergeCell ref="B82:B84"/>
    <mergeCell ref="C82:C83"/>
    <mergeCell ref="D82:D83"/>
    <mergeCell ref="C84:F84"/>
    <mergeCell ref="A85:A86"/>
    <mergeCell ref="B85:B86"/>
    <mergeCell ref="C86:F86"/>
    <mergeCell ref="H95:N95"/>
    <mergeCell ref="C73:F73"/>
    <mergeCell ref="L73:M73"/>
    <mergeCell ref="N73:Q73"/>
    <mergeCell ref="S73:T73"/>
    <mergeCell ref="H70:L70"/>
    <mergeCell ref="N70:Q70"/>
    <mergeCell ref="T70:U70"/>
    <mergeCell ref="H72:L72"/>
    <mergeCell ref="N72:Q72"/>
    <mergeCell ref="T72:U72"/>
    <mergeCell ref="C63:C72"/>
    <mergeCell ref="D63:D72"/>
    <mergeCell ref="E63:E72"/>
    <mergeCell ref="F63:F72"/>
    <mergeCell ref="G63:G72"/>
    <mergeCell ref="H63:L63"/>
    <mergeCell ref="T65:U65"/>
    <mergeCell ref="H66:L66"/>
    <mergeCell ref="N66:Q66"/>
    <mergeCell ref="T66:U66"/>
    <mergeCell ref="H65:L65"/>
    <mergeCell ref="N65:Q65"/>
    <mergeCell ref="H85:L85"/>
  </mergeCells>
  <phoneticPr fontId="17" type="noConversion"/>
  <printOptions horizontalCentered="1"/>
  <pageMargins left="0.11811023622047245" right="0.11811023622047245" top="0.39370078740157483" bottom="0.15748031496062992" header="0.31496062992125984" footer="0.31496062992125984"/>
  <pageSetup paperSize="9" orientation="portrait" horizontalDpi="4294967293" r:id="rId1"/>
  <headerFooter>
    <oddFooter>&amp;C-26-</oddFooter>
  </headerFooter>
  <rowBreaks count="1" manualBreakCount="1">
    <brk id="51" max="22" man="1"/>
  </rowBreaks>
  <ignoredErrors>
    <ignoredError sqref="W5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6"/>
  <sheetViews>
    <sheetView view="pageBreakPreview" zoomScale="115" zoomScaleNormal="115" zoomScaleSheetLayoutView="115" workbookViewId="0">
      <selection activeCell="G22" sqref="G22"/>
    </sheetView>
  </sheetViews>
  <sheetFormatPr defaultRowHeight="17.25" x14ac:dyDescent="0.3"/>
  <cols>
    <col min="1" max="1" width="2.875" style="2" customWidth="1"/>
    <col min="2" max="2" width="8" style="28" customWidth="1"/>
    <col min="3" max="3" width="2.875" style="28" customWidth="1"/>
    <col min="4" max="4" width="8" style="29" customWidth="1"/>
    <col min="5" max="5" width="3.5" style="29" customWidth="1"/>
    <col min="6" max="6" width="9" style="29" customWidth="1"/>
    <col min="7" max="7" width="11" style="32" customWidth="1"/>
    <col min="8" max="8" width="5.25" style="33" customWidth="1"/>
    <col min="9" max="9" width="1.75" style="34" customWidth="1"/>
    <col min="10" max="11" width="2.625" style="34" customWidth="1"/>
    <col min="12" max="12" width="1.875" style="34" customWidth="1"/>
    <col min="13" max="13" width="2.75" style="34" customWidth="1"/>
    <col min="14" max="14" width="3" style="34" customWidth="1"/>
    <col min="15" max="15" width="3.375" style="34" customWidth="1"/>
    <col min="16" max="16" width="1.875" style="34" customWidth="1"/>
    <col min="17" max="17" width="2.625" style="34" customWidth="1"/>
    <col min="18" max="18" width="1.75" style="34" customWidth="1"/>
    <col min="19" max="20" width="2.5" style="34" customWidth="1"/>
    <col min="21" max="21" width="1.75" style="34" customWidth="1"/>
    <col min="22" max="22" width="1.25" style="34" customWidth="1"/>
    <col min="23" max="23" width="9.125" style="35" customWidth="1"/>
    <col min="24" max="24" width="13.75" style="1" bestFit="1" customWidth="1"/>
    <col min="25" max="25" width="7.625" style="1" customWidth="1"/>
    <col min="26" max="26" width="16.75" style="1" customWidth="1"/>
    <col min="27" max="27" width="10.875" style="1" customWidth="1"/>
    <col min="28" max="16384" width="9" style="1"/>
  </cols>
  <sheetData>
    <row r="1" spans="1:27" ht="37.5" customHeight="1" x14ac:dyDescent="0.3">
      <c r="A1" s="294" t="s">
        <v>169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</row>
    <row r="2" spans="1:27" ht="15.75" customHeight="1" thickBot="1" x14ac:dyDescent="0.35">
      <c r="A2" s="295" t="s">
        <v>0</v>
      </c>
      <c r="B2" s="295"/>
      <c r="C2" s="295"/>
      <c r="D2" s="295"/>
      <c r="E2" s="2"/>
      <c r="F2" s="296" t="s">
        <v>1</v>
      </c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</row>
    <row r="3" spans="1:27" ht="18.75" customHeight="1" x14ac:dyDescent="0.3">
      <c r="A3" s="299" t="s">
        <v>2</v>
      </c>
      <c r="B3" s="300"/>
      <c r="C3" s="300"/>
      <c r="D3" s="300"/>
      <c r="E3" s="300"/>
      <c r="F3" s="301"/>
      <c r="G3" s="302" t="s">
        <v>3</v>
      </c>
      <c r="H3" s="304" t="s">
        <v>4</v>
      </c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6"/>
    </row>
    <row r="4" spans="1:27" ht="18.75" customHeight="1" thickBot="1" x14ac:dyDescent="0.35">
      <c r="A4" s="310" t="s">
        <v>5</v>
      </c>
      <c r="B4" s="298"/>
      <c r="C4" s="297" t="s">
        <v>6</v>
      </c>
      <c r="D4" s="298"/>
      <c r="E4" s="297" t="s">
        <v>7</v>
      </c>
      <c r="F4" s="298"/>
      <c r="G4" s="303"/>
      <c r="H4" s="307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9"/>
    </row>
    <row r="5" spans="1:27" ht="18.75" customHeight="1" thickTop="1" x14ac:dyDescent="0.3">
      <c r="A5" s="245" t="s">
        <v>8</v>
      </c>
      <c r="B5" s="248" t="s">
        <v>9</v>
      </c>
      <c r="C5" s="220">
        <v>11</v>
      </c>
      <c r="D5" s="220" t="s">
        <v>10</v>
      </c>
      <c r="E5" s="220">
        <v>112</v>
      </c>
      <c r="F5" s="220" t="s">
        <v>11</v>
      </c>
      <c r="G5" s="311">
        <f>SUM(W6:W8)</f>
        <v>4629312</v>
      </c>
      <c r="H5" s="453" t="s">
        <v>210</v>
      </c>
      <c r="I5" s="454"/>
      <c r="J5" s="454"/>
      <c r="K5" s="454"/>
      <c r="L5" s="454"/>
      <c r="M5" s="454"/>
      <c r="N5" s="454"/>
      <c r="O5" s="454"/>
      <c r="P5" s="454"/>
      <c r="Q5" s="454"/>
      <c r="R5" s="454"/>
      <c r="S5" s="454"/>
      <c r="T5" s="454"/>
      <c r="U5" s="454"/>
      <c r="V5" s="454"/>
      <c r="W5" s="455"/>
    </row>
    <row r="6" spans="1:27" ht="18.75" customHeight="1" x14ac:dyDescent="0.3">
      <c r="A6" s="245"/>
      <c r="B6" s="248"/>
      <c r="C6" s="220"/>
      <c r="D6" s="220"/>
      <c r="E6" s="220"/>
      <c r="F6" s="220"/>
      <c r="G6" s="226"/>
      <c r="H6" s="3">
        <v>53580</v>
      </c>
      <c r="I6" s="4" t="s">
        <v>71</v>
      </c>
      <c r="J6" s="4">
        <v>6</v>
      </c>
      <c r="K6" s="4" t="s">
        <v>72</v>
      </c>
      <c r="L6" s="4" t="s">
        <v>71</v>
      </c>
      <c r="M6" s="4" t="s">
        <v>73</v>
      </c>
      <c r="N6" s="4">
        <v>20</v>
      </c>
      <c r="O6" s="4" t="s">
        <v>74</v>
      </c>
      <c r="P6" s="4" t="s">
        <v>71</v>
      </c>
      <c r="Q6" s="4">
        <v>12</v>
      </c>
      <c r="R6" s="4" t="s">
        <v>73</v>
      </c>
      <c r="S6" s="4" t="s">
        <v>71</v>
      </c>
      <c r="T6" s="4">
        <v>2</v>
      </c>
      <c r="U6" s="4" t="s">
        <v>75</v>
      </c>
      <c r="V6" s="6" t="s">
        <v>76</v>
      </c>
      <c r="W6" s="7">
        <f>H6*J6%*N6*Q6*T6</f>
        <v>1543103.9999999998</v>
      </c>
      <c r="X6" s="32"/>
      <c r="Z6" s="65"/>
      <c r="AA6" s="65"/>
    </row>
    <row r="7" spans="1:27" ht="18.75" customHeight="1" x14ac:dyDescent="0.3">
      <c r="A7" s="245"/>
      <c r="B7" s="248"/>
      <c r="C7" s="220"/>
      <c r="D7" s="220"/>
      <c r="E7" s="220"/>
      <c r="F7" s="220"/>
      <c r="G7" s="226"/>
      <c r="H7" s="3">
        <f>H6</f>
        <v>53580</v>
      </c>
      <c r="I7" s="4" t="s">
        <v>71</v>
      </c>
      <c r="J7" s="4">
        <v>9</v>
      </c>
      <c r="K7" s="4" t="s">
        <v>72</v>
      </c>
      <c r="L7" s="4" t="s">
        <v>71</v>
      </c>
      <c r="M7" s="4" t="s">
        <v>73</v>
      </c>
      <c r="N7" s="4">
        <v>20</v>
      </c>
      <c r="O7" s="4" t="s">
        <v>74</v>
      </c>
      <c r="P7" s="4" t="s">
        <v>71</v>
      </c>
      <c r="Q7" s="4">
        <v>12</v>
      </c>
      <c r="R7" s="4" t="s">
        <v>73</v>
      </c>
      <c r="S7" s="4" t="s">
        <v>71</v>
      </c>
      <c r="T7" s="4">
        <v>1</v>
      </c>
      <c r="U7" s="4" t="s">
        <v>75</v>
      </c>
      <c r="V7" s="6" t="s">
        <v>76</v>
      </c>
      <c r="W7" s="7">
        <f>H7*J7%*N7*Q7*T7</f>
        <v>1157328</v>
      </c>
    </row>
    <row r="8" spans="1:27" ht="18.75" customHeight="1" x14ac:dyDescent="0.3">
      <c r="A8" s="245"/>
      <c r="B8" s="248"/>
      <c r="C8" s="212"/>
      <c r="D8" s="212"/>
      <c r="E8" s="212"/>
      <c r="F8" s="212"/>
      <c r="G8" s="225"/>
      <c r="H8" s="3">
        <f>H7</f>
        <v>53580</v>
      </c>
      <c r="I8" s="4" t="s">
        <v>67</v>
      </c>
      <c r="J8" s="4">
        <v>15</v>
      </c>
      <c r="K8" s="4" t="s">
        <v>72</v>
      </c>
      <c r="L8" s="4" t="s">
        <v>67</v>
      </c>
      <c r="M8" s="4" t="s">
        <v>73</v>
      </c>
      <c r="N8" s="4">
        <v>20</v>
      </c>
      <c r="O8" s="4" t="s">
        <v>74</v>
      </c>
      <c r="P8" s="4" t="s">
        <v>67</v>
      </c>
      <c r="Q8" s="4">
        <v>12</v>
      </c>
      <c r="R8" s="4" t="s">
        <v>73</v>
      </c>
      <c r="S8" s="4" t="s">
        <v>67</v>
      </c>
      <c r="T8" s="4">
        <v>1</v>
      </c>
      <c r="U8" s="4" t="s">
        <v>63</v>
      </c>
      <c r="V8" s="6" t="s">
        <v>69</v>
      </c>
      <c r="W8" s="7">
        <f>H8*J8%*N8*Q8*T8</f>
        <v>1928880</v>
      </c>
    </row>
    <row r="9" spans="1:27" ht="18.75" customHeight="1" x14ac:dyDescent="0.3">
      <c r="A9" s="245"/>
      <c r="B9" s="248"/>
      <c r="C9" s="212"/>
      <c r="D9" s="212"/>
      <c r="E9" s="212">
        <v>113</v>
      </c>
      <c r="F9" s="212" t="s">
        <v>17</v>
      </c>
      <c r="G9" s="461">
        <f>W10</f>
        <v>4320000</v>
      </c>
      <c r="H9" s="462" t="s">
        <v>211</v>
      </c>
      <c r="I9" s="454"/>
      <c r="J9" s="454"/>
      <c r="K9" s="454"/>
      <c r="L9" s="454"/>
      <c r="M9" s="454"/>
      <c r="N9" s="454"/>
      <c r="O9" s="454"/>
      <c r="P9" s="454"/>
      <c r="Q9" s="454"/>
      <c r="R9" s="454"/>
      <c r="S9" s="454"/>
      <c r="T9" s="454"/>
      <c r="U9" s="454"/>
      <c r="V9" s="454"/>
      <c r="W9" s="455"/>
    </row>
    <row r="10" spans="1:27" ht="18.75" customHeight="1" x14ac:dyDescent="0.3">
      <c r="A10" s="245"/>
      <c r="B10" s="248"/>
      <c r="C10" s="212"/>
      <c r="D10" s="212"/>
      <c r="E10" s="212"/>
      <c r="F10" s="212"/>
      <c r="G10" s="461"/>
      <c r="H10" s="450" t="s">
        <v>88</v>
      </c>
      <c r="I10" s="451"/>
      <c r="J10" s="451">
        <v>3000</v>
      </c>
      <c r="K10" s="451"/>
      <c r="L10" s="9" t="s">
        <v>67</v>
      </c>
      <c r="M10" s="9" t="s">
        <v>73</v>
      </c>
      <c r="N10" s="9">
        <v>20</v>
      </c>
      <c r="O10" s="9" t="s">
        <v>74</v>
      </c>
      <c r="P10" s="9" t="s">
        <v>71</v>
      </c>
      <c r="Q10" s="9">
        <v>12</v>
      </c>
      <c r="R10" s="42" t="s">
        <v>73</v>
      </c>
      <c r="S10" s="42" t="s">
        <v>78</v>
      </c>
      <c r="T10" s="9">
        <v>6</v>
      </c>
      <c r="U10" s="9" t="s">
        <v>63</v>
      </c>
      <c r="V10" s="10" t="s">
        <v>76</v>
      </c>
      <c r="W10" s="7">
        <f>J10*N10*Q10*T10</f>
        <v>4320000</v>
      </c>
    </row>
    <row r="11" spans="1:27" ht="24" customHeight="1" x14ac:dyDescent="0.3">
      <c r="A11" s="246"/>
      <c r="B11" s="251"/>
      <c r="C11" s="213" t="s">
        <v>18</v>
      </c>
      <c r="D11" s="214"/>
      <c r="E11" s="215"/>
      <c r="F11" s="216"/>
      <c r="G11" s="12">
        <f>G5+G9</f>
        <v>8949312</v>
      </c>
      <c r="H11" s="13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5"/>
      <c r="W11" s="16"/>
    </row>
    <row r="12" spans="1:27" ht="24" customHeight="1" x14ac:dyDescent="0.3">
      <c r="A12" s="244" t="s">
        <v>19</v>
      </c>
      <c r="B12" s="247" t="s">
        <v>20</v>
      </c>
      <c r="C12" s="48">
        <v>41</v>
      </c>
      <c r="D12" s="57" t="s">
        <v>20</v>
      </c>
      <c r="E12" s="48">
        <v>412</v>
      </c>
      <c r="F12" s="55" t="s">
        <v>21</v>
      </c>
      <c r="G12" s="56">
        <v>0</v>
      </c>
      <c r="H12" s="271"/>
      <c r="I12" s="234"/>
      <c r="J12" s="234"/>
      <c r="K12" s="234"/>
      <c r="L12" s="268"/>
      <c r="M12" s="268"/>
      <c r="N12" s="268"/>
      <c r="O12" s="268"/>
      <c r="P12" s="14"/>
      <c r="Q12" s="14"/>
      <c r="R12" s="14"/>
      <c r="S12" s="14"/>
      <c r="T12" s="14"/>
      <c r="U12" s="14"/>
      <c r="V12" s="15"/>
      <c r="W12" s="16"/>
      <c r="X12" s="18"/>
      <c r="Y12" s="18"/>
      <c r="Z12" s="19"/>
    </row>
    <row r="13" spans="1:27" ht="24" customHeight="1" x14ac:dyDescent="0.3">
      <c r="A13" s="246"/>
      <c r="B13" s="249"/>
      <c r="C13" s="278" t="s">
        <v>18</v>
      </c>
      <c r="D13" s="260"/>
      <c r="E13" s="214"/>
      <c r="F13" s="261"/>
      <c r="G13" s="12">
        <f>G12</f>
        <v>0</v>
      </c>
      <c r="H13" s="8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11"/>
      <c r="Z13" s="66"/>
    </row>
    <row r="14" spans="1:27" ht="24" customHeight="1" x14ac:dyDescent="0.3">
      <c r="A14" s="244" t="s">
        <v>22</v>
      </c>
      <c r="B14" s="257" t="s">
        <v>23</v>
      </c>
      <c r="C14" s="17">
        <v>51</v>
      </c>
      <c r="D14" s="17" t="s">
        <v>23</v>
      </c>
      <c r="E14" s="17">
        <v>512</v>
      </c>
      <c r="F14" s="17" t="s">
        <v>24</v>
      </c>
      <c r="G14" s="12">
        <f>W14</f>
        <v>0</v>
      </c>
      <c r="H14" s="13"/>
      <c r="I14" s="268"/>
      <c r="J14" s="268"/>
      <c r="K14" s="268"/>
      <c r="L14" s="268"/>
      <c r="M14" s="9"/>
      <c r="N14" s="9"/>
      <c r="O14" s="456"/>
      <c r="P14" s="456"/>
      <c r="Q14" s="14"/>
      <c r="R14" s="14"/>
      <c r="S14" s="14"/>
      <c r="T14" s="14"/>
      <c r="U14" s="14"/>
      <c r="V14" s="10"/>
      <c r="W14" s="16"/>
      <c r="Z14" s="66"/>
    </row>
    <row r="15" spans="1:27" ht="24" customHeight="1" x14ac:dyDescent="0.3">
      <c r="A15" s="246"/>
      <c r="B15" s="258"/>
      <c r="C15" s="283" t="s">
        <v>18</v>
      </c>
      <c r="D15" s="284"/>
      <c r="E15" s="284"/>
      <c r="F15" s="285"/>
      <c r="G15" s="20">
        <f>G14</f>
        <v>0</v>
      </c>
      <c r="H15" s="13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6"/>
    </row>
    <row r="16" spans="1:27" ht="18.75" customHeight="1" x14ac:dyDescent="0.3">
      <c r="A16" s="457" t="s">
        <v>25</v>
      </c>
      <c r="B16" s="212" t="s">
        <v>26</v>
      </c>
      <c r="C16" s="250">
        <v>61</v>
      </c>
      <c r="D16" s="250" t="s">
        <v>26</v>
      </c>
      <c r="E16" s="250">
        <v>611</v>
      </c>
      <c r="F16" s="250" t="s">
        <v>27</v>
      </c>
      <c r="G16" s="224">
        <f>SUM(W17:W21)</f>
        <v>75405888</v>
      </c>
      <c r="H16" s="453" t="s">
        <v>210</v>
      </c>
      <c r="I16" s="454"/>
      <c r="J16" s="454"/>
      <c r="K16" s="454"/>
      <c r="L16" s="454"/>
      <c r="M16" s="454"/>
      <c r="N16" s="454"/>
      <c r="O16" s="454"/>
      <c r="P16" s="454"/>
      <c r="Q16" s="454"/>
      <c r="R16" s="454"/>
      <c r="S16" s="454"/>
      <c r="T16" s="454"/>
      <c r="U16" s="454"/>
      <c r="V16" s="454"/>
      <c r="W16" s="455"/>
    </row>
    <row r="17" spans="1:25" ht="18.75" customHeight="1" x14ac:dyDescent="0.3">
      <c r="A17" s="458"/>
      <c r="B17" s="212"/>
      <c r="C17" s="286"/>
      <c r="D17" s="286"/>
      <c r="E17" s="286"/>
      <c r="F17" s="286"/>
      <c r="G17" s="226"/>
      <c r="H17" s="3">
        <f>H6</f>
        <v>53580</v>
      </c>
      <c r="I17" s="4" t="s">
        <v>67</v>
      </c>
      <c r="J17" s="193">
        <v>100</v>
      </c>
      <c r="K17" s="4" t="s">
        <v>72</v>
      </c>
      <c r="L17" s="4" t="s">
        <v>67</v>
      </c>
      <c r="M17" s="4" t="s">
        <v>212</v>
      </c>
      <c r="N17" s="4">
        <f>N7</f>
        <v>20</v>
      </c>
      <c r="O17" s="4" t="s">
        <v>213</v>
      </c>
      <c r="P17" s="4" t="s">
        <v>67</v>
      </c>
      <c r="Q17" s="4">
        <v>12</v>
      </c>
      <c r="R17" s="4" t="s">
        <v>212</v>
      </c>
      <c r="S17" s="4" t="s">
        <v>67</v>
      </c>
      <c r="T17" s="4">
        <v>2</v>
      </c>
      <c r="U17" s="4" t="s">
        <v>63</v>
      </c>
      <c r="V17" s="6" t="s">
        <v>69</v>
      </c>
      <c r="W17" s="7">
        <f>H17*J17%*N17*Q17*T17</f>
        <v>25718400</v>
      </c>
    </row>
    <row r="18" spans="1:25" ht="18.75" customHeight="1" x14ac:dyDescent="0.3">
      <c r="A18" s="458"/>
      <c r="B18" s="212"/>
      <c r="C18" s="286"/>
      <c r="D18" s="286"/>
      <c r="E18" s="286"/>
      <c r="F18" s="286"/>
      <c r="G18" s="226"/>
      <c r="H18" s="3">
        <f>H7</f>
        <v>53580</v>
      </c>
      <c r="I18" s="4" t="s">
        <v>71</v>
      </c>
      <c r="J18" s="4">
        <v>94</v>
      </c>
      <c r="K18" s="4" t="s">
        <v>72</v>
      </c>
      <c r="L18" s="4" t="s">
        <v>71</v>
      </c>
      <c r="M18" s="4" t="s">
        <v>73</v>
      </c>
      <c r="N18" s="4">
        <f>N8</f>
        <v>20</v>
      </c>
      <c r="O18" s="4" t="s">
        <v>74</v>
      </c>
      <c r="P18" s="4" t="s">
        <v>71</v>
      </c>
      <c r="Q18" s="4">
        <v>12</v>
      </c>
      <c r="R18" s="4" t="s">
        <v>73</v>
      </c>
      <c r="S18" s="4" t="s">
        <v>71</v>
      </c>
      <c r="T18" s="4">
        <f>T6</f>
        <v>2</v>
      </c>
      <c r="U18" s="4" t="s">
        <v>75</v>
      </c>
      <c r="V18" s="6" t="s">
        <v>76</v>
      </c>
      <c r="W18" s="7">
        <f>H18*J18%*N18*Q18*T18</f>
        <v>24175296</v>
      </c>
    </row>
    <row r="19" spans="1:25" ht="18.75" customHeight="1" x14ac:dyDescent="0.3">
      <c r="A19" s="458"/>
      <c r="B19" s="212"/>
      <c r="C19" s="286"/>
      <c r="D19" s="286"/>
      <c r="E19" s="286"/>
      <c r="F19" s="286"/>
      <c r="G19" s="226"/>
      <c r="H19" s="3">
        <f>H18</f>
        <v>53580</v>
      </c>
      <c r="I19" s="4" t="s">
        <v>71</v>
      </c>
      <c r="J19" s="4">
        <v>91</v>
      </c>
      <c r="K19" s="4" t="s">
        <v>72</v>
      </c>
      <c r="L19" s="4" t="s">
        <v>71</v>
      </c>
      <c r="M19" s="4" t="s">
        <v>73</v>
      </c>
      <c r="N19" s="4">
        <f>N18</f>
        <v>20</v>
      </c>
      <c r="O19" s="4" t="s">
        <v>74</v>
      </c>
      <c r="P19" s="4" t="s">
        <v>71</v>
      </c>
      <c r="Q19" s="4">
        <v>12</v>
      </c>
      <c r="R19" s="4" t="s">
        <v>73</v>
      </c>
      <c r="S19" s="4" t="s">
        <v>71</v>
      </c>
      <c r="T19" s="4">
        <f>T7</f>
        <v>1</v>
      </c>
      <c r="U19" s="4" t="s">
        <v>75</v>
      </c>
      <c r="V19" s="6" t="s">
        <v>76</v>
      </c>
      <c r="W19" s="7">
        <f>H19*J19%*N19*Q19*T19</f>
        <v>11701872</v>
      </c>
    </row>
    <row r="20" spans="1:25" ht="18.75" customHeight="1" x14ac:dyDescent="0.3">
      <c r="A20" s="458"/>
      <c r="B20" s="212"/>
      <c r="C20" s="286"/>
      <c r="D20" s="286"/>
      <c r="E20" s="286"/>
      <c r="F20" s="286"/>
      <c r="G20" s="226"/>
      <c r="H20" s="3">
        <f>H19</f>
        <v>53580</v>
      </c>
      <c r="I20" s="4" t="s">
        <v>71</v>
      </c>
      <c r="J20" s="4">
        <v>85</v>
      </c>
      <c r="K20" s="4" t="s">
        <v>72</v>
      </c>
      <c r="L20" s="4" t="s">
        <v>71</v>
      </c>
      <c r="M20" s="4" t="s">
        <v>73</v>
      </c>
      <c r="N20" s="4">
        <f>N19</f>
        <v>20</v>
      </c>
      <c r="O20" s="4" t="s">
        <v>74</v>
      </c>
      <c r="P20" s="4" t="s">
        <v>71</v>
      </c>
      <c r="Q20" s="4">
        <v>12</v>
      </c>
      <c r="R20" s="4" t="s">
        <v>73</v>
      </c>
      <c r="S20" s="4" t="s">
        <v>71</v>
      </c>
      <c r="T20" s="4">
        <f>T8</f>
        <v>1</v>
      </c>
      <c r="U20" s="4" t="s">
        <v>75</v>
      </c>
      <c r="V20" s="6" t="s">
        <v>76</v>
      </c>
      <c r="W20" s="7">
        <f>H20*J20%*N20*Q20*T20</f>
        <v>10930320</v>
      </c>
    </row>
    <row r="21" spans="1:25" ht="18.75" customHeight="1" x14ac:dyDescent="0.3">
      <c r="A21" s="458"/>
      <c r="B21" s="212"/>
      <c r="C21" s="286"/>
      <c r="D21" s="286"/>
      <c r="E21" s="220"/>
      <c r="F21" s="220"/>
      <c r="G21" s="225"/>
      <c r="H21" s="273" t="s">
        <v>229</v>
      </c>
      <c r="I21" s="253"/>
      <c r="J21" s="253"/>
      <c r="K21" s="253"/>
      <c r="L21" s="253"/>
      <c r="M21" s="253">
        <v>240000</v>
      </c>
      <c r="N21" s="253"/>
      <c r="O21" s="253"/>
      <c r="P21" s="253"/>
      <c r="Q21" s="145" t="s">
        <v>12</v>
      </c>
      <c r="R21" s="253">
        <v>12</v>
      </c>
      <c r="S21" s="253"/>
      <c r="T21" s="145" t="s">
        <v>16</v>
      </c>
      <c r="U21" s="145"/>
      <c r="V21" s="147" t="s">
        <v>15</v>
      </c>
      <c r="W21" s="148">
        <f>M21*R21</f>
        <v>2880000</v>
      </c>
    </row>
    <row r="22" spans="1:25" ht="18.75" customHeight="1" x14ac:dyDescent="0.3">
      <c r="A22" s="458"/>
      <c r="B22" s="212"/>
      <c r="C22" s="220"/>
      <c r="D22" s="220"/>
      <c r="E22" s="48">
        <v>612</v>
      </c>
      <c r="F22" s="48" t="s">
        <v>230</v>
      </c>
      <c r="G22" s="58">
        <f>W22</f>
        <v>48000000</v>
      </c>
      <c r="H22" s="277" t="s">
        <v>164</v>
      </c>
      <c r="I22" s="275"/>
      <c r="J22" s="275"/>
      <c r="K22" s="275"/>
      <c r="L22" s="275"/>
      <c r="M22" s="275">
        <v>4000000</v>
      </c>
      <c r="N22" s="275"/>
      <c r="O22" s="275"/>
      <c r="P22" s="275"/>
      <c r="Q22" s="150" t="s">
        <v>12</v>
      </c>
      <c r="R22" s="275">
        <v>12</v>
      </c>
      <c r="S22" s="275"/>
      <c r="T22" s="150" t="s">
        <v>16</v>
      </c>
      <c r="U22" s="150"/>
      <c r="V22" s="151" t="s">
        <v>15</v>
      </c>
      <c r="W22" s="206">
        <f>M22*R22</f>
        <v>48000000</v>
      </c>
    </row>
    <row r="23" spans="1:25" ht="24" customHeight="1" x14ac:dyDescent="0.3">
      <c r="A23" s="459"/>
      <c r="B23" s="212"/>
      <c r="C23" s="460" t="s">
        <v>18</v>
      </c>
      <c r="D23" s="460"/>
      <c r="E23" s="460"/>
      <c r="F23" s="460"/>
      <c r="G23" s="58">
        <f>G22+G16</f>
        <v>123405888</v>
      </c>
      <c r="H23" s="450"/>
      <c r="I23" s="451"/>
      <c r="J23" s="451"/>
      <c r="K23" s="451"/>
      <c r="L23" s="451"/>
      <c r="M23" s="451"/>
      <c r="N23" s="451"/>
      <c r="O23" s="451"/>
      <c r="P23" s="451"/>
      <c r="Q23" s="451"/>
      <c r="R23" s="451"/>
      <c r="S23" s="451"/>
      <c r="T23" s="451"/>
      <c r="U23" s="451"/>
      <c r="V23" s="451"/>
      <c r="W23" s="452"/>
    </row>
    <row r="24" spans="1:25" ht="24" customHeight="1" x14ac:dyDescent="0.3">
      <c r="A24" s="244" t="s">
        <v>79</v>
      </c>
      <c r="B24" s="248" t="s">
        <v>80</v>
      </c>
      <c r="C24" s="286">
        <v>71</v>
      </c>
      <c r="D24" s="286" t="s">
        <v>80</v>
      </c>
      <c r="E24" s="63">
        <v>711</v>
      </c>
      <c r="F24" s="63" t="s">
        <v>81</v>
      </c>
      <c r="G24" s="12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60"/>
    </row>
    <row r="25" spans="1:25" ht="24" customHeight="1" x14ac:dyDescent="0.3">
      <c r="A25" s="245"/>
      <c r="B25" s="248"/>
      <c r="C25" s="220"/>
      <c r="D25" s="220"/>
      <c r="E25" s="48">
        <v>712</v>
      </c>
      <c r="F25" s="48" t="s">
        <v>82</v>
      </c>
      <c r="G25" s="12">
        <f>SUM(G24:G24)</f>
        <v>0</v>
      </c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60"/>
    </row>
    <row r="26" spans="1:25" ht="24" customHeight="1" x14ac:dyDescent="0.3">
      <c r="A26" s="246"/>
      <c r="B26" s="249"/>
      <c r="C26" s="251" t="s">
        <v>18</v>
      </c>
      <c r="D26" s="236"/>
      <c r="E26" s="237"/>
      <c r="F26" s="237"/>
      <c r="G26" s="62">
        <f>G24+G25</f>
        <v>0</v>
      </c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60"/>
    </row>
    <row r="27" spans="1:25" ht="24" customHeight="1" x14ac:dyDescent="0.3">
      <c r="A27" s="244" t="s">
        <v>28</v>
      </c>
      <c r="B27" s="257" t="s">
        <v>29</v>
      </c>
      <c r="C27" s="50">
        <v>81</v>
      </c>
      <c r="D27" s="48" t="s">
        <v>29</v>
      </c>
      <c r="E27" s="22">
        <v>811</v>
      </c>
      <c r="F27" s="207" t="s">
        <v>30</v>
      </c>
      <c r="G27" s="208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72"/>
      <c r="Y27" s="31"/>
    </row>
    <row r="28" spans="1:25" ht="24" customHeight="1" x14ac:dyDescent="0.3">
      <c r="A28" s="246"/>
      <c r="B28" s="249"/>
      <c r="C28" s="259" t="s">
        <v>18</v>
      </c>
      <c r="D28" s="214"/>
      <c r="E28" s="260"/>
      <c r="F28" s="260"/>
      <c r="G28" s="208">
        <f>G27</f>
        <v>0</v>
      </c>
      <c r="H28" s="21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6"/>
    </row>
    <row r="29" spans="1:25" ht="24" customHeight="1" x14ac:dyDescent="0.3">
      <c r="A29" s="244" t="s">
        <v>31</v>
      </c>
      <c r="B29" s="257" t="s">
        <v>32</v>
      </c>
      <c r="C29" s="17">
        <v>91</v>
      </c>
      <c r="D29" s="17" t="s">
        <v>32</v>
      </c>
      <c r="E29" s="17">
        <v>911</v>
      </c>
      <c r="F29" s="196" t="s">
        <v>33</v>
      </c>
      <c r="G29" s="62">
        <v>1399155</v>
      </c>
      <c r="H29" s="135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6"/>
    </row>
    <row r="30" spans="1:25" ht="24" customHeight="1" x14ac:dyDescent="0.3">
      <c r="A30" s="246"/>
      <c r="B30" s="249"/>
      <c r="C30" s="283" t="s">
        <v>18</v>
      </c>
      <c r="D30" s="284"/>
      <c r="E30" s="260"/>
      <c r="F30" s="261"/>
      <c r="G30" s="62">
        <f>G29</f>
        <v>1399155</v>
      </c>
      <c r="H30" s="13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6"/>
    </row>
    <row r="31" spans="1:25" ht="24" customHeight="1" x14ac:dyDescent="0.3">
      <c r="A31" s="263">
        <v>10</v>
      </c>
      <c r="B31" s="247" t="s">
        <v>34</v>
      </c>
      <c r="C31" s="212">
        <v>101</v>
      </c>
      <c r="D31" s="212" t="s">
        <v>34</v>
      </c>
      <c r="E31" s="55">
        <v>1012</v>
      </c>
      <c r="F31" s="61" t="s">
        <v>35</v>
      </c>
      <c r="G31" s="62">
        <f>W31</f>
        <v>2000</v>
      </c>
      <c r="H31" s="54"/>
      <c r="I31" s="14"/>
      <c r="J31" s="14"/>
      <c r="K31" s="14"/>
      <c r="L31" s="234" t="s">
        <v>16</v>
      </c>
      <c r="M31" s="234"/>
      <c r="N31" s="234">
        <v>1000</v>
      </c>
      <c r="O31" s="234"/>
      <c r="P31" s="234"/>
      <c r="Q31" s="14" t="s">
        <v>12</v>
      </c>
      <c r="R31" s="234">
        <v>2</v>
      </c>
      <c r="S31" s="234"/>
      <c r="T31" s="14" t="s">
        <v>16</v>
      </c>
      <c r="U31" s="14"/>
      <c r="V31" s="15" t="s">
        <v>15</v>
      </c>
      <c r="W31" s="16">
        <f>N31*R31</f>
        <v>2000</v>
      </c>
    </row>
    <row r="32" spans="1:25" ht="24" customHeight="1" x14ac:dyDescent="0.3">
      <c r="A32" s="264"/>
      <c r="B32" s="248"/>
      <c r="C32" s="212"/>
      <c r="D32" s="212"/>
      <c r="E32" s="17">
        <v>1013</v>
      </c>
      <c r="F32" s="61" t="s">
        <v>154</v>
      </c>
      <c r="G32" s="133">
        <f>W32</f>
        <v>1920000</v>
      </c>
      <c r="H32" s="267" t="s">
        <v>70</v>
      </c>
      <c r="I32" s="268"/>
      <c r="J32" s="268"/>
      <c r="K32" s="234">
        <v>40000</v>
      </c>
      <c r="L32" s="234"/>
      <c r="M32" s="234"/>
      <c r="N32" s="135" t="s">
        <v>12</v>
      </c>
      <c r="O32" s="143">
        <v>4</v>
      </c>
      <c r="P32" s="143" t="s">
        <v>63</v>
      </c>
      <c r="Q32" s="14"/>
      <c r="R32" s="14" t="s">
        <v>12</v>
      </c>
      <c r="S32" s="143">
        <v>12</v>
      </c>
      <c r="T32" s="14" t="s">
        <v>16</v>
      </c>
      <c r="U32" s="14"/>
      <c r="V32" s="15" t="s">
        <v>15</v>
      </c>
      <c r="W32" s="16">
        <f>K32*O32*S32</f>
        <v>1920000</v>
      </c>
    </row>
    <row r="33" spans="1:23" ht="19.5" customHeight="1" x14ac:dyDescent="0.3">
      <c r="A33" s="264"/>
      <c r="B33" s="248"/>
      <c r="C33" s="212"/>
      <c r="D33" s="212"/>
      <c r="E33" s="142">
        <v>1014</v>
      </c>
      <c r="F33" s="48" t="s">
        <v>77</v>
      </c>
      <c r="G33" s="134">
        <f>W33</f>
        <v>1200000</v>
      </c>
      <c r="H33" s="267" t="s">
        <v>171</v>
      </c>
      <c r="I33" s="268"/>
      <c r="J33" s="268"/>
      <c r="K33" s="268"/>
      <c r="L33" s="268"/>
      <c r="M33" s="266">
        <v>100000</v>
      </c>
      <c r="N33" s="266"/>
      <c r="O33" s="266"/>
      <c r="P33" s="266"/>
      <c r="Q33" s="4"/>
      <c r="R33" s="14" t="s">
        <v>12</v>
      </c>
      <c r="S33" s="143">
        <v>12</v>
      </c>
      <c r="T33" s="14" t="s">
        <v>16</v>
      </c>
      <c r="U33" s="14"/>
      <c r="V33" s="15" t="s">
        <v>15</v>
      </c>
      <c r="W33" s="7">
        <f>M33*S33</f>
        <v>1200000</v>
      </c>
    </row>
    <row r="34" spans="1:23" ht="24" customHeight="1" x14ac:dyDescent="0.3">
      <c r="A34" s="246"/>
      <c r="B34" s="249"/>
      <c r="C34" s="278" t="s">
        <v>18</v>
      </c>
      <c r="D34" s="214"/>
      <c r="E34" s="214"/>
      <c r="F34" s="216"/>
      <c r="G34" s="58">
        <f>SUM(G31:G33)</f>
        <v>3122000</v>
      </c>
      <c r="H34" s="13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5"/>
      <c r="W34" s="16"/>
    </row>
    <row r="35" spans="1:23" ht="24" customHeight="1" thickBot="1" x14ac:dyDescent="0.35">
      <c r="A35" s="229" t="s">
        <v>37</v>
      </c>
      <c r="B35" s="230"/>
      <c r="C35" s="230"/>
      <c r="D35" s="230"/>
      <c r="E35" s="230"/>
      <c r="F35" s="231"/>
      <c r="G35" s="24">
        <f>G34+G30+G28+G26+G23+G15+G13+G11</f>
        <v>136876355</v>
      </c>
      <c r="H35" s="25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7"/>
    </row>
    <row r="36" spans="1:23" x14ac:dyDescent="0.3">
      <c r="G36" s="30">
        <f>G35-'주간(세출)'!G85</f>
        <v>0.46200001239776611</v>
      </c>
      <c r="H36" s="21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31"/>
    </row>
  </sheetData>
  <mergeCells count="76">
    <mergeCell ref="K32:M32"/>
    <mergeCell ref="H33:L33"/>
    <mergeCell ref="M33:P33"/>
    <mergeCell ref="A5:A11"/>
    <mergeCell ref="B5:B11"/>
    <mergeCell ref="C5:C10"/>
    <mergeCell ref="G5:G8"/>
    <mergeCell ref="H32:J32"/>
    <mergeCell ref="H5:W5"/>
    <mergeCell ref="E9:E10"/>
    <mergeCell ref="F9:F10"/>
    <mergeCell ref="G9:G10"/>
    <mergeCell ref="H9:W9"/>
    <mergeCell ref="H10:I10"/>
    <mergeCell ref="J10:K10"/>
    <mergeCell ref="E5:E8"/>
    <mergeCell ref="A1:W1"/>
    <mergeCell ref="A2:B2"/>
    <mergeCell ref="C2:D2"/>
    <mergeCell ref="F2:W2"/>
    <mergeCell ref="A3:F3"/>
    <mergeCell ref="G3:G4"/>
    <mergeCell ref="H3:W4"/>
    <mergeCell ref="A4:B4"/>
    <mergeCell ref="C4:D4"/>
    <mergeCell ref="E4:F4"/>
    <mergeCell ref="C16:C22"/>
    <mergeCell ref="F5:F8"/>
    <mergeCell ref="C11:F11"/>
    <mergeCell ref="D5:D10"/>
    <mergeCell ref="E16:E21"/>
    <mergeCell ref="F16:F21"/>
    <mergeCell ref="D16:D22"/>
    <mergeCell ref="G16:G21"/>
    <mergeCell ref="A12:A13"/>
    <mergeCell ref="B12:B13"/>
    <mergeCell ref="C13:F13"/>
    <mergeCell ref="A27:A28"/>
    <mergeCell ref="B27:B28"/>
    <mergeCell ref="A24:A26"/>
    <mergeCell ref="B24:B26"/>
    <mergeCell ref="C24:C25"/>
    <mergeCell ref="D24:D25"/>
    <mergeCell ref="C26:F26"/>
    <mergeCell ref="A14:A15"/>
    <mergeCell ref="B14:B15"/>
    <mergeCell ref="C15:F15"/>
    <mergeCell ref="A16:A23"/>
    <mergeCell ref="C23:F23"/>
    <mergeCell ref="R22:S22"/>
    <mergeCell ref="H12:K12"/>
    <mergeCell ref="L12:O12"/>
    <mergeCell ref="H16:W16"/>
    <mergeCell ref="I14:L14"/>
    <mergeCell ref="O14:P14"/>
    <mergeCell ref="H22:L22"/>
    <mergeCell ref="M22:P22"/>
    <mergeCell ref="H21:L21"/>
    <mergeCell ref="M21:P21"/>
    <mergeCell ref="R21:S21"/>
    <mergeCell ref="A35:F35"/>
    <mergeCell ref="H23:W23"/>
    <mergeCell ref="H27:W27"/>
    <mergeCell ref="R31:S31"/>
    <mergeCell ref="A29:A30"/>
    <mergeCell ref="B29:B30"/>
    <mergeCell ref="C30:F30"/>
    <mergeCell ref="A31:A34"/>
    <mergeCell ref="B31:B34"/>
    <mergeCell ref="C34:F34"/>
    <mergeCell ref="D31:D33"/>
    <mergeCell ref="C31:C33"/>
    <mergeCell ref="L31:M31"/>
    <mergeCell ref="N31:P31"/>
    <mergeCell ref="C28:F28"/>
    <mergeCell ref="B16:B23"/>
  </mergeCells>
  <phoneticPr fontId="15" type="noConversion"/>
  <printOptions horizontalCentered="1"/>
  <pageMargins left="7.874015748031496E-2" right="7.874015748031496E-2" top="0.39370078740157483" bottom="0.15748031496062992" header="0.31496062992125984" footer="0.31496062992125984"/>
  <pageSetup paperSize="9" orientation="portrait" horizontalDpi="4294967293" r:id="rId1"/>
  <headerFooter>
    <oddFooter>&amp;C-27-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DDECD-F8ED-4D5D-8D95-DA0E9A2091BB}">
  <dimension ref="A1:AR95"/>
  <sheetViews>
    <sheetView tabSelected="1" view="pageBreakPreview" topLeftCell="A26" zoomScale="145" zoomScaleNormal="100" zoomScaleSheetLayoutView="145" workbookViewId="0">
      <selection activeCell="W20" sqref="W20"/>
    </sheetView>
  </sheetViews>
  <sheetFormatPr defaultRowHeight="16.5" x14ac:dyDescent="0.3"/>
  <cols>
    <col min="1" max="1" width="2.875" style="117" customWidth="1"/>
    <col min="2" max="2" width="8" style="117" customWidth="1"/>
    <col min="3" max="3" width="2.875" style="117" customWidth="1"/>
    <col min="4" max="4" width="8" style="118" customWidth="1"/>
    <col min="5" max="5" width="3.625" style="118" customWidth="1"/>
    <col min="6" max="6" width="9" style="118" customWidth="1"/>
    <col min="7" max="7" width="11" style="128" customWidth="1"/>
    <col min="8" max="8" width="6.25" style="120" customWidth="1"/>
    <col min="9" max="9" width="4" style="121" customWidth="1"/>
    <col min="10" max="10" width="2.25" style="121" customWidth="1"/>
    <col min="11" max="11" width="1.625" style="121" customWidth="1"/>
    <col min="12" max="12" width="1.875" style="121" customWidth="1"/>
    <col min="13" max="13" width="2.25" style="121" customWidth="1"/>
    <col min="14" max="14" width="1.875" style="121" customWidth="1"/>
    <col min="15" max="15" width="2.75" style="121" customWidth="1"/>
    <col min="16" max="16" width="2.125" style="121" customWidth="1"/>
    <col min="17" max="17" width="2.25" style="121" customWidth="1"/>
    <col min="18" max="18" width="3" style="121" customWidth="1"/>
    <col min="19" max="19" width="2.625" style="121" customWidth="1"/>
    <col min="20" max="21" width="1.875" style="121" customWidth="1"/>
    <col min="22" max="22" width="1.75" style="121" customWidth="1"/>
    <col min="23" max="23" width="7.25" style="122" customWidth="1"/>
    <col min="24" max="31" width="6.625" style="123" customWidth="1"/>
    <col min="32" max="16384" width="9" style="123"/>
  </cols>
  <sheetData>
    <row r="1" spans="1:29" s="1" customFormat="1" ht="43.5" customHeight="1" x14ac:dyDescent="0.3">
      <c r="A1" s="294" t="s">
        <v>169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</row>
    <row r="2" spans="1:29" s="1" customFormat="1" ht="26.25" customHeight="1" thickBot="1" x14ac:dyDescent="0.35">
      <c r="A2" s="295" t="s">
        <v>96</v>
      </c>
      <c r="B2" s="295"/>
      <c r="C2" s="36"/>
      <c r="D2" s="36"/>
      <c r="E2" s="36"/>
      <c r="F2" s="296" t="s">
        <v>97</v>
      </c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</row>
    <row r="3" spans="1:29" s="114" customFormat="1" ht="23.25" customHeight="1" x14ac:dyDescent="0.3">
      <c r="A3" s="299" t="s">
        <v>2</v>
      </c>
      <c r="B3" s="300"/>
      <c r="C3" s="300"/>
      <c r="D3" s="300"/>
      <c r="E3" s="300"/>
      <c r="F3" s="301"/>
      <c r="G3" s="417" t="s">
        <v>98</v>
      </c>
      <c r="H3" s="419" t="s">
        <v>99</v>
      </c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6"/>
    </row>
    <row r="4" spans="1:29" s="114" customFormat="1" ht="24.75" customHeight="1" thickBot="1" x14ac:dyDescent="0.35">
      <c r="A4" s="310" t="s">
        <v>5</v>
      </c>
      <c r="B4" s="298"/>
      <c r="C4" s="297" t="s">
        <v>6</v>
      </c>
      <c r="D4" s="298"/>
      <c r="E4" s="297" t="s">
        <v>7</v>
      </c>
      <c r="F4" s="298"/>
      <c r="G4" s="418"/>
      <c r="H4" s="420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9"/>
    </row>
    <row r="5" spans="1:29" s="114" customFormat="1" ht="26.25" customHeight="1" thickTop="1" x14ac:dyDescent="0.3">
      <c r="A5" s="245">
        <v>1</v>
      </c>
      <c r="B5" s="258" t="s">
        <v>173</v>
      </c>
      <c r="C5" s="258">
        <v>11</v>
      </c>
      <c r="D5" s="248" t="s">
        <v>172</v>
      </c>
      <c r="E5" s="427">
        <v>111</v>
      </c>
      <c r="F5" s="170" t="s">
        <v>165</v>
      </c>
      <c r="G5" s="209">
        <f>V5</f>
        <v>72380880</v>
      </c>
      <c r="H5" s="437" t="s">
        <v>214</v>
      </c>
      <c r="I5" s="438"/>
      <c r="J5" s="438"/>
      <c r="K5" s="438"/>
      <c r="L5" s="438"/>
      <c r="M5" s="438"/>
      <c r="N5" s="438"/>
      <c r="O5" s="438"/>
      <c r="P5" s="438"/>
      <c r="Q5" s="177" t="s">
        <v>67</v>
      </c>
      <c r="R5" s="178">
        <v>12</v>
      </c>
      <c r="S5" s="431" t="s">
        <v>68</v>
      </c>
      <c r="T5" s="431"/>
      <c r="U5" s="179" t="s">
        <v>69</v>
      </c>
      <c r="V5" s="432">
        <f>Y5*R5</f>
        <v>72380880</v>
      </c>
      <c r="W5" s="433"/>
      <c r="X5" s="114">
        <f>ROUND(V5/12,-1)</f>
        <v>6031740</v>
      </c>
      <c r="Y5" s="114">
        <v>6031740</v>
      </c>
    </row>
    <row r="6" spans="1:29" s="114" customFormat="1" ht="24.75" customHeight="1" x14ac:dyDescent="0.3">
      <c r="A6" s="245"/>
      <c r="B6" s="258"/>
      <c r="C6" s="258"/>
      <c r="D6" s="248"/>
      <c r="E6" s="358"/>
      <c r="F6" s="85" t="s">
        <v>160</v>
      </c>
      <c r="G6" s="210">
        <f>V6</f>
        <v>24126960</v>
      </c>
      <c r="H6" s="335" t="s">
        <v>231</v>
      </c>
      <c r="I6" s="320"/>
      <c r="J6" s="320"/>
      <c r="K6" s="320"/>
      <c r="L6" s="320"/>
      <c r="M6" s="320"/>
      <c r="N6" s="320"/>
      <c r="O6" s="320"/>
      <c r="P6" s="320"/>
      <c r="Q6" s="91" t="s">
        <v>67</v>
      </c>
      <c r="R6" s="92">
        <v>12</v>
      </c>
      <c r="S6" s="350" t="s">
        <v>68</v>
      </c>
      <c r="T6" s="350"/>
      <c r="U6" s="93" t="s">
        <v>69</v>
      </c>
      <c r="V6" s="380">
        <f>Y6*R6</f>
        <v>24126960</v>
      </c>
      <c r="W6" s="381"/>
      <c r="X6" s="114">
        <f>ROUND(V6/12,-1)</f>
        <v>2010580</v>
      </c>
      <c r="Y6" s="114">
        <v>2010580</v>
      </c>
      <c r="AA6" s="201"/>
      <c r="AB6" s="205" t="s">
        <v>226</v>
      </c>
      <c r="AC6" s="205" t="s">
        <v>221</v>
      </c>
    </row>
    <row r="7" spans="1:29" s="114" customFormat="1" ht="17.25" customHeight="1" x14ac:dyDescent="0.3">
      <c r="A7" s="245"/>
      <c r="B7" s="258"/>
      <c r="C7" s="258"/>
      <c r="D7" s="248"/>
      <c r="E7" s="250">
        <v>112</v>
      </c>
      <c r="F7" s="351" t="s">
        <v>100</v>
      </c>
      <c r="G7" s="463">
        <f>V7+V9</f>
        <v>8346620</v>
      </c>
      <c r="H7" s="329" t="s">
        <v>233</v>
      </c>
      <c r="I7" s="222"/>
      <c r="J7" s="222"/>
      <c r="K7" s="222"/>
      <c r="L7" s="222"/>
      <c r="M7" s="222"/>
      <c r="N7" s="222"/>
      <c r="O7" s="222"/>
      <c r="P7" s="222"/>
      <c r="Q7" s="91" t="s">
        <v>67</v>
      </c>
      <c r="R7" s="92">
        <v>12</v>
      </c>
      <c r="S7" s="350" t="s">
        <v>68</v>
      </c>
      <c r="T7" s="350"/>
      <c r="U7" s="93" t="s">
        <v>177</v>
      </c>
      <c r="V7" s="380">
        <f>(AB7+AC7)*R7</f>
        <v>6699120</v>
      </c>
      <c r="W7" s="434"/>
      <c r="X7" s="114">
        <f>ROUND(V7/12,-1)</f>
        <v>558260</v>
      </c>
      <c r="AA7" s="204" t="s">
        <v>224</v>
      </c>
      <c r="AB7" s="202">
        <v>378260</v>
      </c>
      <c r="AC7" s="204">
        <v>180000</v>
      </c>
    </row>
    <row r="8" spans="1:29" s="114" customFormat="1" ht="11.25" customHeight="1" x14ac:dyDescent="0.3">
      <c r="A8" s="245"/>
      <c r="B8" s="258"/>
      <c r="C8" s="258"/>
      <c r="D8" s="248"/>
      <c r="E8" s="286"/>
      <c r="F8" s="394"/>
      <c r="G8" s="464"/>
      <c r="H8" s="353" t="s">
        <v>238</v>
      </c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88"/>
      <c r="V8" s="160"/>
      <c r="W8" s="181"/>
      <c r="AA8" s="203"/>
      <c r="AB8" s="200"/>
      <c r="AC8" s="203"/>
    </row>
    <row r="9" spans="1:29" s="114" customFormat="1" ht="17.25" customHeight="1" x14ac:dyDescent="0.3">
      <c r="A9" s="245"/>
      <c r="B9" s="258"/>
      <c r="C9" s="258"/>
      <c r="D9" s="248"/>
      <c r="E9" s="286"/>
      <c r="F9" s="352"/>
      <c r="G9" s="465"/>
      <c r="H9" s="410" t="s">
        <v>157</v>
      </c>
      <c r="I9" s="348"/>
      <c r="J9" s="349">
        <f>G14</f>
        <v>6590000</v>
      </c>
      <c r="K9" s="349"/>
      <c r="L9" s="349"/>
      <c r="M9" s="349"/>
      <c r="N9" s="173" t="s">
        <v>67</v>
      </c>
      <c r="O9" s="440" t="s">
        <v>215</v>
      </c>
      <c r="P9" s="440"/>
      <c r="Q9" s="349" t="s">
        <v>216</v>
      </c>
      <c r="R9" s="349"/>
      <c r="S9" s="349"/>
      <c r="T9" s="349"/>
      <c r="U9" s="173" t="s">
        <v>69</v>
      </c>
      <c r="V9" s="435">
        <f>J9*O9</f>
        <v>1647500</v>
      </c>
      <c r="W9" s="436"/>
      <c r="AA9" s="203"/>
      <c r="AB9" s="200"/>
      <c r="AC9" s="203"/>
    </row>
    <row r="10" spans="1:29" s="114" customFormat="1" ht="17.25" customHeight="1" x14ac:dyDescent="0.3">
      <c r="A10" s="245"/>
      <c r="B10" s="258"/>
      <c r="C10" s="258"/>
      <c r="D10" s="248"/>
      <c r="E10" s="286"/>
      <c r="F10" s="351" t="s">
        <v>101</v>
      </c>
      <c r="G10" s="463">
        <f>V10+V12</f>
        <v>1720540</v>
      </c>
      <c r="H10" s="335" t="s">
        <v>234</v>
      </c>
      <c r="I10" s="320"/>
      <c r="J10" s="320"/>
      <c r="K10" s="320"/>
      <c r="L10" s="320"/>
      <c r="M10" s="320"/>
      <c r="N10" s="320"/>
      <c r="O10" s="320"/>
      <c r="P10" s="320"/>
      <c r="Q10" s="91" t="s">
        <v>67</v>
      </c>
      <c r="R10" s="92">
        <v>12</v>
      </c>
      <c r="S10" s="350" t="s">
        <v>68</v>
      </c>
      <c r="T10" s="350"/>
      <c r="U10" s="76" t="s">
        <v>177</v>
      </c>
      <c r="V10" s="336">
        <f>(AB12+AC12)*R10</f>
        <v>1193040</v>
      </c>
      <c r="W10" s="411"/>
      <c r="X10" s="114">
        <f>ROUND(V10/12,-1)</f>
        <v>99420</v>
      </c>
      <c r="AA10" s="203"/>
      <c r="AB10" s="200"/>
      <c r="AC10" s="203"/>
    </row>
    <row r="11" spans="1:29" s="114" customFormat="1" ht="11.25" customHeight="1" x14ac:dyDescent="0.3">
      <c r="A11" s="245"/>
      <c r="B11" s="258"/>
      <c r="C11" s="258"/>
      <c r="D11" s="248"/>
      <c r="E11" s="286"/>
      <c r="F11" s="394"/>
      <c r="G11" s="464"/>
      <c r="H11" s="353" t="s">
        <v>239</v>
      </c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76"/>
      <c r="V11" s="160"/>
      <c r="W11" s="181"/>
      <c r="AA11" s="203"/>
      <c r="AB11" s="200"/>
      <c r="AC11" s="203"/>
    </row>
    <row r="12" spans="1:29" s="114" customFormat="1" ht="17.25" customHeight="1" x14ac:dyDescent="0.3">
      <c r="A12" s="245"/>
      <c r="B12" s="258"/>
      <c r="C12" s="258"/>
      <c r="D12" s="248"/>
      <c r="E12" s="220"/>
      <c r="F12" s="352"/>
      <c r="G12" s="465"/>
      <c r="H12" s="410" t="s">
        <v>157</v>
      </c>
      <c r="I12" s="348"/>
      <c r="J12" s="349">
        <f>G15</f>
        <v>2110000</v>
      </c>
      <c r="K12" s="349"/>
      <c r="L12" s="349"/>
      <c r="M12" s="349"/>
      <c r="N12" s="173" t="s">
        <v>67</v>
      </c>
      <c r="O12" s="440" t="s">
        <v>215</v>
      </c>
      <c r="P12" s="440"/>
      <c r="Q12" s="349" t="s">
        <v>216</v>
      </c>
      <c r="R12" s="349"/>
      <c r="S12" s="349"/>
      <c r="T12" s="349"/>
      <c r="U12" s="173" t="s">
        <v>69</v>
      </c>
      <c r="V12" s="435">
        <f>J12*O12</f>
        <v>527500</v>
      </c>
      <c r="W12" s="436"/>
      <c r="AA12" s="204" t="s">
        <v>225</v>
      </c>
      <c r="AB12" s="202">
        <v>19420</v>
      </c>
      <c r="AC12" s="204">
        <v>80000</v>
      </c>
    </row>
    <row r="13" spans="1:29" s="114" customFormat="1" ht="17.25" customHeight="1" x14ac:dyDescent="0.3">
      <c r="A13" s="264"/>
      <c r="B13" s="258"/>
      <c r="C13" s="258"/>
      <c r="D13" s="248"/>
      <c r="E13" s="72">
        <v>113</v>
      </c>
      <c r="F13" s="84" t="s">
        <v>38</v>
      </c>
      <c r="G13" s="74">
        <f>V13</f>
        <v>0</v>
      </c>
      <c r="H13" s="321" t="s">
        <v>178</v>
      </c>
      <c r="I13" s="322"/>
      <c r="J13" s="323">
        <v>0</v>
      </c>
      <c r="K13" s="323"/>
      <c r="L13" s="323"/>
      <c r="M13" s="323"/>
      <c r="N13" s="75"/>
      <c r="O13" s="76" t="s">
        <v>67</v>
      </c>
      <c r="P13" s="75"/>
      <c r="Q13" s="323">
        <v>12</v>
      </c>
      <c r="R13" s="323"/>
      <c r="S13" s="323" t="s">
        <v>179</v>
      </c>
      <c r="T13" s="323"/>
      <c r="U13" s="76" t="s">
        <v>69</v>
      </c>
      <c r="V13" s="382">
        <f>J13*Q13</f>
        <v>0</v>
      </c>
      <c r="W13" s="383"/>
    </row>
    <row r="14" spans="1:29" s="114" customFormat="1" ht="21" customHeight="1" x14ac:dyDescent="0.3">
      <c r="A14" s="264"/>
      <c r="B14" s="258"/>
      <c r="C14" s="258"/>
      <c r="D14" s="248"/>
      <c r="E14" s="257">
        <v>115</v>
      </c>
      <c r="F14" s="412" t="s">
        <v>174</v>
      </c>
      <c r="G14" s="40">
        <f>X5+X7</f>
        <v>6590000</v>
      </c>
      <c r="H14" s="384" t="s">
        <v>175</v>
      </c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3"/>
    </row>
    <row r="15" spans="1:29" s="114" customFormat="1" ht="21" customHeight="1" x14ac:dyDescent="0.3">
      <c r="A15" s="264"/>
      <c r="B15" s="258"/>
      <c r="C15" s="258"/>
      <c r="D15" s="248"/>
      <c r="E15" s="358"/>
      <c r="F15" s="413"/>
      <c r="G15" s="40">
        <f>X10+X6</f>
        <v>2110000</v>
      </c>
      <c r="H15" s="384" t="s">
        <v>176</v>
      </c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3"/>
    </row>
    <row r="16" spans="1:29" s="114" customFormat="1" ht="11.25" customHeight="1" x14ac:dyDescent="0.3">
      <c r="A16" s="264"/>
      <c r="B16" s="258"/>
      <c r="C16" s="258"/>
      <c r="D16" s="248"/>
      <c r="E16" s="428">
        <v>116</v>
      </c>
      <c r="F16" s="402" t="s">
        <v>152</v>
      </c>
      <c r="G16" s="404">
        <f>SUM(W16:W20)</f>
        <v>8233900.1466000006</v>
      </c>
      <c r="H16" s="329" t="s">
        <v>102</v>
      </c>
      <c r="I16" s="222"/>
      <c r="J16" s="222"/>
      <c r="K16" s="350">
        <f>V5+V7</f>
        <v>79080000</v>
      </c>
      <c r="L16" s="350"/>
      <c r="M16" s="350"/>
      <c r="N16" s="350"/>
      <c r="O16" s="350"/>
      <c r="P16" s="91" t="s">
        <v>67</v>
      </c>
      <c r="Q16" s="406">
        <v>4.5</v>
      </c>
      <c r="R16" s="406"/>
      <c r="S16" s="96" t="s">
        <v>72</v>
      </c>
      <c r="T16" s="91" t="s">
        <v>67</v>
      </c>
      <c r="U16" s="96"/>
      <c r="V16" s="93" t="s">
        <v>69</v>
      </c>
      <c r="W16" s="97">
        <f>K16*Q16%</f>
        <v>3558600</v>
      </c>
      <c r="X16" s="409">
        <f>G5</f>
        <v>72380880</v>
      </c>
      <c r="Y16" s="409"/>
    </row>
    <row r="17" spans="1:25" s="114" customFormat="1" ht="11.25" customHeight="1" x14ac:dyDescent="0.3">
      <c r="A17" s="264"/>
      <c r="B17" s="258"/>
      <c r="C17" s="258"/>
      <c r="D17" s="248"/>
      <c r="E17" s="429"/>
      <c r="F17" s="403"/>
      <c r="G17" s="405"/>
      <c r="H17" s="335" t="s">
        <v>103</v>
      </c>
      <c r="I17" s="320"/>
      <c r="J17" s="320"/>
      <c r="K17" s="232">
        <f>K16</f>
        <v>79080000</v>
      </c>
      <c r="L17" s="232"/>
      <c r="M17" s="232"/>
      <c r="N17" s="232"/>
      <c r="O17" s="232"/>
      <c r="P17" s="76" t="s">
        <v>67</v>
      </c>
      <c r="Q17" s="407">
        <v>3.5449999999999999</v>
      </c>
      <c r="R17" s="408"/>
      <c r="S17" s="77" t="s">
        <v>72</v>
      </c>
      <c r="T17" s="76" t="s">
        <v>67</v>
      </c>
      <c r="U17" s="77"/>
      <c r="V17" s="88" t="s">
        <v>69</v>
      </c>
      <c r="W17" s="98">
        <f>K17*Q17%</f>
        <v>2803386</v>
      </c>
      <c r="X17" s="31"/>
    </row>
    <row r="18" spans="1:25" s="114" customFormat="1" ht="11.25" customHeight="1" x14ac:dyDescent="0.3">
      <c r="A18" s="264"/>
      <c r="B18" s="258"/>
      <c r="C18" s="258"/>
      <c r="D18" s="248"/>
      <c r="E18" s="429"/>
      <c r="F18" s="403"/>
      <c r="G18" s="405"/>
      <c r="H18" s="335" t="s">
        <v>104</v>
      </c>
      <c r="I18" s="320"/>
      <c r="J18" s="320"/>
      <c r="K18" s="232">
        <f>W17</f>
        <v>2803386</v>
      </c>
      <c r="L18" s="232"/>
      <c r="M18" s="232"/>
      <c r="N18" s="232"/>
      <c r="O18" s="232"/>
      <c r="P18" s="76" t="s">
        <v>67</v>
      </c>
      <c r="Q18" s="398">
        <v>12.81</v>
      </c>
      <c r="R18" s="399"/>
      <c r="S18" s="77" t="s">
        <v>72</v>
      </c>
      <c r="T18" s="76" t="s">
        <v>67</v>
      </c>
      <c r="U18" s="77"/>
      <c r="V18" s="88" t="s">
        <v>69</v>
      </c>
      <c r="W18" s="98">
        <f>K18*Q18%</f>
        <v>359113.74659999995</v>
      </c>
      <c r="X18" s="115"/>
    </row>
    <row r="19" spans="1:25" s="114" customFormat="1" ht="11.25" customHeight="1" x14ac:dyDescent="0.3">
      <c r="A19" s="264"/>
      <c r="B19" s="258"/>
      <c r="C19" s="258"/>
      <c r="D19" s="248"/>
      <c r="E19" s="429"/>
      <c r="F19" s="403"/>
      <c r="G19" s="405"/>
      <c r="H19" s="335" t="s">
        <v>105</v>
      </c>
      <c r="I19" s="320"/>
      <c r="J19" s="320"/>
      <c r="K19" s="232">
        <f>K17</f>
        <v>79080000</v>
      </c>
      <c r="L19" s="232"/>
      <c r="M19" s="232"/>
      <c r="N19" s="232"/>
      <c r="O19" s="232"/>
      <c r="P19" s="76" t="s">
        <v>67</v>
      </c>
      <c r="Q19" s="398">
        <v>1.1499999999999999</v>
      </c>
      <c r="R19" s="399"/>
      <c r="S19" s="77" t="s">
        <v>72</v>
      </c>
      <c r="T19" s="76" t="s">
        <v>67</v>
      </c>
      <c r="U19" s="77"/>
      <c r="V19" s="88" t="s">
        <v>69</v>
      </c>
      <c r="W19" s="98">
        <f>K19*Q19%</f>
        <v>909420</v>
      </c>
      <c r="X19" s="115"/>
    </row>
    <row r="20" spans="1:25" s="114" customFormat="1" ht="11.25" customHeight="1" x14ac:dyDescent="0.3">
      <c r="A20" s="264"/>
      <c r="B20" s="258"/>
      <c r="C20" s="258"/>
      <c r="D20" s="248"/>
      <c r="E20" s="429"/>
      <c r="F20" s="403"/>
      <c r="G20" s="405"/>
      <c r="H20" s="335" t="s">
        <v>106</v>
      </c>
      <c r="I20" s="320"/>
      <c r="J20" s="320"/>
      <c r="K20" s="232">
        <f>K19</f>
        <v>79080000</v>
      </c>
      <c r="L20" s="232"/>
      <c r="M20" s="232"/>
      <c r="N20" s="232"/>
      <c r="O20" s="232"/>
      <c r="P20" s="76" t="s">
        <v>67</v>
      </c>
      <c r="Q20" s="400">
        <v>0.76300000000000001</v>
      </c>
      <c r="R20" s="401"/>
      <c r="S20" s="77" t="s">
        <v>72</v>
      </c>
      <c r="T20" s="76" t="s">
        <v>67</v>
      </c>
      <c r="U20" s="77"/>
      <c r="V20" s="88" t="s">
        <v>69</v>
      </c>
      <c r="W20" s="98">
        <f t="shared" ref="W20:W25" si="0">K20*Q20%</f>
        <v>603380.4</v>
      </c>
      <c r="X20" s="115"/>
    </row>
    <row r="21" spans="1:25" s="114" customFormat="1" ht="11.25" customHeight="1" x14ac:dyDescent="0.3">
      <c r="A21" s="264"/>
      <c r="B21" s="258"/>
      <c r="C21" s="258"/>
      <c r="D21" s="248"/>
      <c r="E21" s="429"/>
      <c r="F21" s="402" t="s">
        <v>153</v>
      </c>
      <c r="G21" s="404">
        <f>SUM(W21:W25)</f>
        <v>1496947.3914000001</v>
      </c>
      <c r="H21" s="329" t="s">
        <v>102</v>
      </c>
      <c r="I21" s="222"/>
      <c r="J21" s="222"/>
      <c r="K21" s="350">
        <v>0</v>
      </c>
      <c r="L21" s="350"/>
      <c r="M21" s="350"/>
      <c r="N21" s="350"/>
      <c r="O21" s="350"/>
      <c r="P21" s="91" t="s">
        <v>67</v>
      </c>
      <c r="Q21" s="406">
        <v>4.5</v>
      </c>
      <c r="R21" s="406"/>
      <c r="S21" s="96" t="s">
        <v>72</v>
      </c>
      <c r="T21" s="91" t="s">
        <v>67</v>
      </c>
      <c r="U21" s="96"/>
      <c r="V21" s="93" t="s">
        <v>69</v>
      </c>
      <c r="W21" s="97">
        <f t="shared" si="0"/>
        <v>0</v>
      </c>
      <c r="X21" s="409">
        <f>G6</f>
        <v>24126960</v>
      </c>
      <c r="Y21" s="409"/>
    </row>
    <row r="22" spans="1:25" s="114" customFormat="1" ht="11.25" customHeight="1" x14ac:dyDescent="0.3">
      <c r="A22" s="264"/>
      <c r="B22" s="258"/>
      <c r="C22" s="258"/>
      <c r="D22" s="248"/>
      <c r="E22" s="429"/>
      <c r="F22" s="403"/>
      <c r="G22" s="405"/>
      <c r="H22" s="335" t="s">
        <v>103</v>
      </c>
      <c r="I22" s="320"/>
      <c r="J22" s="320"/>
      <c r="K22" s="232">
        <f>V6+V10</f>
        <v>25320000</v>
      </c>
      <c r="L22" s="232"/>
      <c r="M22" s="232"/>
      <c r="N22" s="232"/>
      <c r="O22" s="232"/>
      <c r="P22" s="76" t="s">
        <v>67</v>
      </c>
      <c r="Q22" s="407">
        <v>3.5449999999999999</v>
      </c>
      <c r="R22" s="408"/>
      <c r="S22" s="77" t="s">
        <v>72</v>
      </c>
      <c r="T22" s="76" t="s">
        <v>67</v>
      </c>
      <c r="U22" s="77"/>
      <c r="V22" s="88" t="s">
        <v>69</v>
      </c>
      <c r="W22" s="98">
        <f t="shared" si="0"/>
        <v>897594.00000000012</v>
      </c>
      <c r="X22" s="115"/>
    </row>
    <row r="23" spans="1:25" s="114" customFormat="1" ht="11.25" customHeight="1" x14ac:dyDescent="0.3">
      <c r="A23" s="264"/>
      <c r="B23" s="258"/>
      <c r="C23" s="258"/>
      <c r="D23" s="248"/>
      <c r="E23" s="429"/>
      <c r="F23" s="403"/>
      <c r="G23" s="405"/>
      <c r="H23" s="335" t="s">
        <v>104</v>
      </c>
      <c r="I23" s="320"/>
      <c r="J23" s="320"/>
      <c r="K23" s="232">
        <f>W22</f>
        <v>897594.00000000012</v>
      </c>
      <c r="L23" s="232"/>
      <c r="M23" s="232"/>
      <c r="N23" s="232"/>
      <c r="O23" s="232"/>
      <c r="P23" s="76" t="s">
        <v>67</v>
      </c>
      <c r="Q23" s="398">
        <v>12.81</v>
      </c>
      <c r="R23" s="399"/>
      <c r="S23" s="77" t="s">
        <v>72</v>
      </c>
      <c r="T23" s="76" t="s">
        <v>67</v>
      </c>
      <c r="U23" s="77"/>
      <c r="V23" s="88" t="s">
        <v>69</v>
      </c>
      <c r="W23" s="98">
        <f t="shared" si="0"/>
        <v>114981.7914</v>
      </c>
      <c r="X23" s="115"/>
    </row>
    <row r="24" spans="1:25" s="114" customFormat="1" ht="11.25" customHeight="1" x14ac:dyDescent="0.3">
      <c r="A24" s="264"/>
      <c r="B24" s="258"/>
      <c r="C24" s="258"/>
      <c r="D24" s="248"/>
      <c r="E24" s="429"/>
      <c r="F24" s="403"/>
      <c r="G24" s="405"/>
      <c r="H24" s="335" t="s">
        <v>105</v>
      </c>
      <c r="I24" s="320"/>
      <c r="J24" s="320"/>
      <c r="K24" s="232">
        <f>K22</f>
        <v>25320000</v>
      </c>
      <c r="L24" s="232"/>
      <c r="M24" s="232"/>
      <c r="N24" s="232"/>
      <c r="O24" s="232"/>
      <c r="P24" s="76" t="s">
        <v>67</v>
      </c>
      <c r="Q24" s="398">
        <v>1.1499999999999999</v>
      </c>
      <c r="R24" s="399"/>
      <c r="S24" s="77" t="s">
        <v>72</v>
      </c>
      <c r="T24" s="76" t="s">
        <v>67</v>
      </c>
      <c r="U24" s="77"/>
      <c r="V24" s="88" t="s">
        <v>69</v>
      </c>
      <c r="W24" s="98">
        <f t="shared" si="0"/>
        <v>291180</v>
      </c>
      <c r="X24" s="115"/>
    </row>
    <row r="25" spans="1:25" s="114" customFormat="1" ht="11.25" customHeight="1" x14ac:dyDescent="0.3">
      <c r="A25" s="264"/>
      <c r="B25" s="258"/>
      <c r="C25" s="258"/>
      <c r="D25" s="248"/>
      <c r="E25" s="430"/>
      <c r="F25" s="403"/>
      <c r="G25" s="405"/>
      <c r="H25" s="321" t="s">
        <v>106</v>
      </c>
      <c r="I25" s="322"/>
      <c r="J25" s="322"/>
      <c r="K25" s="323">
        <f>K24</f>
        <v>25320000</v>
      </c>
      <c r="L25" s="323"/>
      <c r="M25" s="323"/>
      <c r="N25" s="323"/>
      <c r="O25" s="323"/>
      <c r="P25" s="75" t="s">
        <v>67</v>
      </c>
      <c r="Q25" s="400">
        <v>0.76300000000000001</v>
      </c>
      <c r="R25" s="401"/>
      <c r="S25" s="99" t="s">
        <v>72</v>
      </c>
      <c r="T25" s="75" t="s">
        <v>67</v>
      </c>
      <c r="U25" s="99"/>
      <c r="V25" s="90" t="s">
        <v>69</v>
      </c>
      <c r="W25" s="100">
        <f t="shared" si="0"/>
        <v>193191.6</v>
      </c>
      <c r="X25" s="115"/>
    </row>
    <row r="26" spans="1:25" s="114" customFormat="1" ht="17.25" customHeight="1" x14ac:dyDescent="0.3">
      <c r="A26" s="264"/>
      <c r="B26" s="258"/>
      <c r="C26" s="249"/>
      <c r="D26" s="251"/>
      <c r="E26" s="212" t="s">
        <v>39</v>
      </c>
      <c r="F26" s="212"/>
      <c r="G26" s="136">
        <f>G21+G16+G15+G14+G13+G10+G7+G6+G5</f>
        <v>125005847.538</v>
      </c>
      <c r="H26" s="76"/>
      <c r="I26" s="76"/>
      <c r="J26" s="76"/>
      <c r="K26" s="77"/>
      <c r="L26" s="77"/>
      <c r="M26" s="77"/>
      <c r="N26" s="77"/>
      <c r="O26" s="77"/>
      <c r="P26" s="76"/>
      <c r="Q26" s="101"/>
      <c r="R26" s="77"/>
      <c r="S26" s="77"/>
      <c r="T26" s="76"/>
      <c r="U26" s="77"/>
      <c r="V26" s="88"/>
      <c r="W26" s="98"/>
      <c r="X26" s="115"/>
    </row>
    <row r="27" spans="1:25" s="116" customFormat="1" ht="9.75" customHeight="1" x14ac:dyDescent="0.3">
      <c r="A27" s="264"/>
      <c r="B27" s="258"/>
      <c r="C27" s="257">
        <v>12</v>
      </c>
      <c r="D27" s="247" t="s">
        <v>40</v>
      </c>
      <c r="E27" s="212">
        <v>121</v>
      </c>
      <c r="F27" s="325" t="s">
        <v>41</v>
      </c>
      <c r="G27" s="390">
        <f>SUM(V27:W30)</f>
        <v>0</v>
      </c>
      <c r="H27" s="387" t="s">
        <v>144</v>
      </c>
      <c r="I27" s="387"/>
      <c r="J27" s="387"/>
      <c r="K27" s="388" t="s">
        <v>73</v>
      </c>
      <c r="L27" s="388"/>
      <c r="M27" s="388">
        <v>0</v>
      </c>
      <c r="N27" s="388"/>
      <c r="O27" s="388"/>
      <c r="P27" s="388"/>
      <c r="Q27" s="137" t="s">
        <v>67</v>
      </c>
      <c r="R27" s="102">
        <v>12</v>
      </c>
      <c r="S27" s="388" t="s">
        <v>68</v>
      </c>
      <c r="T27" s="388"/>
      <c r="U27" s="103" t="s">
        <v>69</v>
      </c>
      <c r="V27" s="385">
        <f>M27*R27</f>
        <v>0</v>
      </c>
      <c r="W27" s="386"/>
    </row>
    <row r="28" spans="1:25" s="116" customFormat="1" ht="9.75" customHeight="1" x14ac:dyDescent="0.3">
      <c r="A28" s="264"/>
      <c r="B28" s="258"/>
      <c r="C28" s="258"/>
      <c r="D28" s="248"/>
      <c r="E28" s="212"/>
      <c r="F28" s="325"/>
      <c r="G28" s="390"/>
      <c r="H28" s="320" t="s">
        <v>145</v>
      </c>
      <c r="I28" s="320"/>
      <c r="J28" s="320"/>
      <c r="K28" s="232" t="s">
        <v>73</v>
      </c>
      <c r="L28" s="232"/>
      <c r="M28" s="232">
        <v>0</v>
      </c>
      <c r="N28" s="232"/>
      <c r="O28" s="232"/>
      <c r="P28" s="232"/>
      <c r="Q28" s="76" t="s">
        <v>67</v>
      </c>
      <c r="R28" s="87">
        <v>12</v>
      </c>
      <c r="S28" s="232" t="s">
        <v>68</v>
      </c>
      <c r="T28" s="232"/>
      <c r="U28" s="88" t="s">
        <v>69</v>
      </c>
      <c r="V28" s="336">
        <f>M28*R28</f>
        <v>0</v>
      </c>
      <c r="W28" s="379"/>
    </row>
    <row r="29" spans="1:25" s="116" customFormat="1" ht="9.75" customHeight="1" x14ac:dyDescent="0.3">
      <c r="A29" s="264"/>
      <c r="B29" s="258"/>
      <c r="C29" s="258"/>
      <c r="D29" s="248"/>
      <c r="E29" s="212"/>
      <c r="F29" s="325"/>
      <c r="G29" s="390"/>
      <c r="H29" s="335" t="s">
        <v>180</v>
      </c>
      <c r="I29" s="320"/>
      <c r="J29" s="320"/>
      <c r="K29" s="232" t="s">
        <v>181</v>
      </c>
      <c r="L29" s="232"/>
      <c r="M29" s="232">
        <v>0</v>
      </c>
      <c r="N29" s="232"/>
      <c r="O29" s="232"/>
      <c r="P29" s="232"/>
      <c r="Q29" s="76" t="s">
        <v>67</v>
      </c>
      <c r="R29" s="87">
        <v>12</v>
      </c>
      <c r="S29" s="232" t="s">
        <v>179</v>
      </c>
      <c r="T29" s="232"/>
      <c r="U29" s="88" t="s">
        <v>69</v>
      </c>
      <c r="V29" s="336">
        <f>M29*R29</f>
        <v>0</v>
      </c>
      <c r="W29" s="379"/>
    </row>
    <row r="30" spans="1:25" s="116" customFormat="1" ht="9.75" customHeight="1" x14ac:dyDescent="0.3">
      <c r="A30" s="264"/>
      <c r="B30" s="258"/>
      <c r="C30" s="258"/>
      <c r="D30" s="248"/>
      <c r="E30" s="212"/>
      <c r="F30" s="325"/>
      <c r="G30" s="390"/>
      <c r="H30" s="321" t="s">
        <v>107</v>
      </c>
      <c r="I30" s="322"/>
      <c r="J30" s="322"/>
      <c r="K30" s="323" t="s">
        <v>73</v>
      </c>
      <c r="L30" s="323"/>
      <c r="M30" s="323">
        <v>0</v>
      </c>
      <c r="N30" s="323"/>
      <c r="O30" s="323"/>
      <c r="P30" s="323"/>
      <c r="Q30" s="75" t="s">
        <v>67</v>
      </c>
      <c r="R30" s="89">
        <v>12</v>
      </c>
      <c r="S30" s="323" t="s">
        <v>68</v>
      </c>
      <c r="T30" s="323"/>
      <c r="U30" s="90" t="s">
        <v>69</v>
      </c>
      <c r="V30" s="382">
        <f>M30*R30</f>
        <v>0</v>
      </c>
      <c r="W30" s="383"/>
    </row>
    <row r="31" spans="1:25" s="116" customFormat="1" ht="17.25" customHeight="1" x14ac:dyDescent="0.3">
      <c r="A31" s="264"/>
      <c r="B31" s="258"/>
      <c r="C31" s="258"/>
      <c r="D31" s="258"/>
      <c r="E31" s="72">
        <v>122</v>
      </c>
      <c r="F31" s="85" t="s">
        <v>42</v>
      </c>
      <c r="G31" s="64">
        <f>V31</f>
        <v>0</v>
      </c>
      <c r="H31" s="389" t="s">
        <v>232</v>
      </c>
      <c r="I31" s="322"/>
      <c r="J31" s="323">
        <v>0</v>
      </c>
      <c r="K31" s="323"/>
      <c r="L31" s="323"/>
      <c r="M31" s="323"/>
      <c r="N31" s="76"/>
      <c r="O31" s="76"/>
      <c r="P31" s="76"/>
      <c r="Q31" s="76"/>
      <c r="R31" s="87">
        <v>12</v>
      </c>
      <c r="S31" s="323" t="s">
        <v>68</v>
      </c>
      <c r="T31" s="323"/>
      <c r="U31" s="88" t="s">
        <v>69</v>
      </c>
      <c r="V31" s="382">
        <f>J31*R31</f>
        <v>0</v>
      </c>
      <c r="W31" s="383"/>
    </row>
    <row r="32" spans="1:25" s="116" customFormat="1" ht="9.75" customHeight="1" x14ac:dyDescent="0.3">
      <c r="A32" s="264"/>
      <c r="B32" s="258"/>
      <c r="C32" s="258"/>
      <c r="D32" s="258"/>
      <c r="E32" s="391">
        <v>123</v>
      </c>
      <c r="F32" s="394" t="s">
        <v>43</v>
      </c>
      <c r="G32" s="395">
        <f>SUM(V32:W34)</f>
        <v>0</v>
      </c>
      <c r="H32" s="384" t="s">
        <v>146</v>
      </c>
      <c r="I32" s="222"/>
      <c r="J32" s="222"/>
      <c r="K32" s="350"/>
      <c r="L32" s="350"/>
      <c r="M32" s="350">
        <v>0</v>
      </c>
      <c r="N32" s="350"/>
      <c r="O32" s="350"/>
      <c r="P32" s="350"/>
      <c r="Q32" s="91" t="s">
        <v>67</v>
      </c>
      <c r="R32" s="92">
        <v>4</v>
      </c>
      <c r="S32" s="350" t="s">
        <v>108</v>
      </c>
      <c r="T32" s="350"/>
      <c r="U32" s="93" t="s">
        <v>69</v>
      </c>
      <c r="V32" s="380">
        <f>M32*R32</f>
        <v>0</v>
      </c>
      <c r="W32" s="381"/>
    </row>
    <row r="33" spans="1:23" s="116" customFormat="1" ht="9.75" customHeight="1" x14ac:dyDescent="0.3">
      <c r="A33" s="264"/>
      <c r="B33" s="258"/>
      <c r="C33" s="258"/>
      <c r="D33" s="258"/>
      <c r="E33" s="392"/>
      <c r="F33" s="394"/>
      <c r="G33" s="395"/>
      <c r="H33" s="319" t="s">
        <v>183</v>
      </c>
      <c r="I33" s="320"/>
      <c r="J33" s="320"/>
      <c r="K33" s="232"/>
      <c r="L33" s="232"/>
      <c r="M33" s="232">
        <v>0</v>
      </c>
      <c r="N33" s="232"/>
      <c r="O33" s="232"/>
      <c r="P33" s="232"/>
      <c r="Q33" s="76" t="s">
        <v>67</v>
      </c>
      <c r="R33" s="87">
        <v>12</v>
      </c>
      <c r="S33" s="232" t="s">
        <v>68</v>
      </c>
      <c r="T33" s="232"/>
      <c r="U33" s="88" t="s">
        <v>69</v>
      </c>
      <c r="V33" s="336">
        <f>M33*R33</f>
        <v>0</v>
      </c>
      <c r="W33" s="379"/>
    </row>
    <row r="34" spans="1:23" s="116" customFormat="1" ht="9.75" customHeight="1" x14ac:dyDescent="0.3">
      <c r="A34" s="264"/>
      <c r="B34" s="258"/>
      <c r="C34" s="258"/>
      <c r="D34" s="258"/>
      <c r="E34" s="393"/>
      <c r="F34" s="352"/>
      <c r="G34" s="396"/>
      <c r="H34" s="389" t="s">
        <v>109</v>
      </c>
      <c r="I34" s="322"/>
      <c r="J34" s="322"/>
      <c r="K34" s="323"/>
      <c r="L34" s="323"/>
      <c r="M34" s="323">
        <v>0</v>
      </c>
      <c r="N34" s="323"/>
      <c r="O34" s="323"/>
      <c r="P34" s="323"/>
      <c r="Q34" s="75" t="s">
        <v>67</v>
      </c>
      <c r="R34" s="89">
        <v>2</v>
      </c>
      <c r="S34" s="323" t="s">
        <v>68</v>
      </c>
      <c r="T34" s="323"/>
      <c r="U34" s="90" t="s">
        <v>69</v>
      </c>
      <c r="V34" s="382">
        <f>M34*R34</f>
        <v>0</v>
      </c>
      <c r="W34" s="383"/>
    </row>
    <row r="35" spans="1:23" s="116" customFormat="1" ht="17.25" customHeight="1" x14ac:dyDescent="0.3">
      <c r="A35" s="264"/>
      <c r="B35" s="258"/>
      <c r="C35" s="249"/>
      <c r="D35" s="258"/>
      <c r="E35" s="248" t="s">
        <v>39</v>
      </c>
      <c r="F35" s="280"/>
      <c r="G35" s="41">
        <f>SUM(G27:G34)</f>
        <v>0</v>
      </c>
      <c r="H35" s="397"/>
      <c r="I35" s="323"/>
      <c r="J35" s="323"/>
      <c r="K35" s="323"/>
      <c r="L35" s="322"/>
      <c r="M35" s="322"/>
      <c r="N35" s="322"/>
      <c r="O35" s="322"/>
      <c r="P35" s="322"/>
      <c r="Q35" s="76"/>
      <c r="R35" s="76"/>
      <c r="S35" s="76"/>
      <c r="T35" s="76"/>
      <c r="U35" s="76"/>
      <c r="V35" s="104"/>
      <c r="W35" s="98"/>
    </row>
    <row r="36" spans="1:23" s="116" customFormat="1" ht="17.25" customHeight="1" x14ac:dyDescent="0.3">
      <c r="A36" s="264"/>
      <c r="B36" s="258"/>
      <c r="C36" s="247">
        <v>13</v>
      </c>
      <c r="D36" s="212" t="s">
        <v>44</v>
      </c>
      <c r="E36" s="48">
        <v>131</v>
      </c>
      <c r="F36" s="83" t="s">
        <v>45</v>
      </c>
      <c r="G36" s="79">
        <f>V36</f>
        <v>0</v>
      </c>
      <c r="H36" s="330" t="s">
        <v>147</v>
      </c>
      <c r="I36" s="331"/>
      <c r="J36" s="331"/>
      <c r="K36" s="318" t="s">
        <v>73</v>
      </c>
      <c r="L36" s="318"/>
      <c r="M36" s="318">
        <v>0</v>
      </c>
      <c r="N36" s="318"/>
      <c r="O36" s="318"/>
      <c r="P36" s="318"/>
      <c r="Q36" s="94" t="s">
        <v>67</v>
      </c>
      <c r="R36" s="105">
        <v>12</v>
      </c>
      <c r="S36" s="318" t="s">
        <v>68</v>
      </c>
      <c r="T36" s="318"/>
      <c r="U36" s="95" t="s">
        <v>69</v>
      </c>
      <c r="V36" s="368">
        <f>M36*R36</f>
        <v>0</v>
      </c>
      <c r="W36" s="369"/>
    </row>
    <row r="37" spans="1:23" s="116" customFormat="1" ht="17.25" customHeight="1" x14ac:dyDescent="0.3">
      <c r="A37" s="264"/>
      <c r="B37" s="258"/>
      <c r="C37" s="248"/>
      <c r="D37" s="212"/>
      <c r="E37" s="48">
        <v>132</v>
      </c>
      <c r="F37" s="83" t="s">
        <v>110</v>
      </c>
      <c r="G37" s="80">
        <f>V37</f>
        <v>0</v>
      </c>
      <c r="H37" s="319" t="s">
        <v>111</v>
      </c>
      <c r="I37" s="320"/>
      <c r="J37" s="320"/>
      <c r="K37" s="232" t="s">
        <v>73</v>
      </c>
      <c r="L37" s="232"/>
      <c r="M37" s="232">
        <v>0</v>
      </c>
      <c r="N37" s="232"/>
      <c r="O37" s="232"/>
      <c r="P37" s="232"/>
      <c r="Q37" s="76" t="s">
        <v>67</v>
      </c>
      <c r="R37" s="87">
        <v>12</v>
      </c>
      <c r="S37" s="232" t="s">
        <v>68</v>
      </c>
      <c r="T37" s="232"/>
      <c r="U37" s="88" t="s">
        <v>69</v>
      </c>
      <c r="V37" s="336">
        <f>M37*R37</f>
        <v>0</v>
      </c>
      <c r="W37" s="379"/>
    </row>
    <row r="38" spans="1:23" s="116" customFormat="1" ht="16.5" customHeight="1" x14ac:dyDescent="0.3">
      <c r="A38" s="264"/>
      <c r="B38" s="258"/>
      <c r="C38" s="248"/>
      <c r="D38" s="212"/>
      <c r="E38" s="250">
        <v>133</v>
      </c>
      <c r="F38" s="351" t="s">
        <v>112</v>
      </c>
      <c r="G38" s="326">
        <f>V38+V39</f>
        <v>720000</v>
      </c>
      <c r="H38" s="329" t="s">
        <v>113</v>
      </c>
      <c r="I38" s="222"/>
      <c r="J38" s="222"/>
      <c r="K38" s="350" t="s">
        <v>73</v>
      </c>
      <c r="L38" s="350"/>
      <c r="M38" s="350">
        <v>0</v>
      </c>
      <c r="N38" s="350"/>
      <c r="O38" s="350"/>
      <c r="P38" s="350"/>
      <c r="Q38" s="91" t="s">
        <v>67</v>
      </c>
      <c r="R38" s="92">
        <v>12</v>
      </c>
      <c r="S38" s="350" t="s">
        <v>68</v>
      </c>
      <c r="T38" s="350"/>
      <c r="U38" s="93" t="s">
        <v>69</v>
      </c>
      <c r="V38" s="380">
        <f>M38*R38</f>
        <v>0</v>
      </c>
      <c r="W38" s="381"/>
    </row>
    <row r="39" spans="1:23" s="116" customFormat="1" ht="16.5" customHeight="1" x14ac:dyDescent="0.3">
      <c r="A39" s="264"/>
      <c r="B39" s="258"/>
      <c r="C39" s="248"/>
      <c r="D39" s="212"/>
      <c r="E39" s="220"/>
      <c r="F39" s="352"/>
      <c r="G39" s="328"/>
      <c r="H39" s="319" t="s">
        <v>148</v>
      </c>
      <c r="I39" s="320"/>
      <c r="J39" s="320"/>
      <c r="K39" s="232" t="s">
        <v>73</v>
      </c>
      <c r="L39" s="232"/>
      <c r="M39" s="232">
        <v>60000</v>
      </c>
      <c r="N39" s="232"/>
      <c r="O39" s="232"/>
      <c r="P39" s="232"/>
      <c r="Q39" s="76" t="s">
        <v>67</v>
      </c>
      <c r="R39" s="87">
        <v>12</v>
      </c>
      <c r="S39" s="232" t="s">
        <v>68</v>
      </c>
      <c r="T39" s="232"/>
      <c r="U39" s="88" t="s">
        <v>69</v>
      </c>
      <c r="V39" s="336">
        <f>M39*R39</f>
        <v>720000</v>
      </c>
      <c r="W39" s="379"/>
    </row>
    <row r="40" spans="1:23" s="116" customFormat="1" ht="17.25" customHeight="1" x14ac:dyDescent="0.3">
      <c r="A40" s="264"/>
      <c r="B40" s="258"/>
      <c r="C40" s="248"/>
      <c r="D40" s="212"/>
      <c r="E40" s="48">
        <v>135</v>
      </c>
      <c r="F40" s="83" t="s">
        <v>46</v>
      </c>
      <c r="G40" s="79">
        <f>V40</f>
        <v>1200000</v>
      </c>
      <c r="H40" s="330" t="s">
        <v>184</v>
      </c>
      <c r="I40" s="331"/>
      <c r="J40" s="331"/>
      <c r="K40" s="318" t="s">
        <v>73</v>
      </c>
      <c r="L40" s="318"/>
      <c r="M40" s="318">
        <v>100000</v>
      </c>
      <c r="N40" s="318"/>
      <c r="O40" s="318"/>
      <c r="P40" s="318"/>
      <c r="Q40" s="94" t="s">
        <v>67</v>
      </c>
      <c r="R40" s="105">
        <v>12</v>
      </c>
      <c r="S40" s="318" t="s">
        <v>68</v>
      </c>
      <c r="T40" s="318"/>
      <c r="U40" s="95" t="s">
        <v>69</v>
      </c>
      <c r="V40" s="368">
        <f>M40*R40</f>
        <v>1200000</v>
      </c>
      <c r="W40" s="376"/>
    </row>
    <row r="41" spans="1:23" s="116" customFormat="1" ht="17.25" customHeight="1" x14ac:dyDescent="0.3">
      <c r="A41" s="264"/>
      <c r="B41" s="258"/>
      <c r="C41" s="248"/>
      <c r="D41" s="212"/>
      <c r="E41" s="48">
        <v>136</v>
      </c>
      <c r="F41" s="83" t="s">
        <v>89</v>
      </c>
      <c r="G41" s="81">
        <f>V41</f>
        <v>0</v>
      </c>
      <c r="H41" s="330"/>
      <c r="I41" s="331"/>
      <c r="J41" s="331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95"/>
      <c r="V41" s="368"/>
      <c r="W41" s="369"/>
    </row>
    <row r="42" spans="1:23" s="116" customFormat="1" ht="11.25" customHeight="1" x14ac:dyDescent="0.3">
      <c r="A42" s="264"/>
      <c r="B42" s="258"/>
      <c r="C42" s="248"/>
      <c r="D42" s="212"/>
      <c r="E42" s="212">
        <v>137</v>
      </c>
      <c r="F42" s="325" t="s">
        <v>47</v>
      </c>
      <c r="G42" s="326">
        <f>SUM(W42:W47)</f>
        <v>1160000</v>
      </c>
      <c r="H42" s="329" t="s">
        <v>188</v>
      </c>
      <c r="I42" s="222"/>
      <c r="J42" s="76" t="s">
        <v>73</v>
      </c>
      <c r="K42" s="350">
        <v>0</v>
      </c>
      <c r="L42" s="350"/>
      <c r="M42" s="350"/>
      <c r="N42" s="350"/>
      <c r="O42" s="76" t="s">
        <v>67</v>
      </c>
      <c r="P42" s="129">
        <v>4</v>
      </c>
      <c r="Q42" s="76" t="s">
        <v>63</v>
      </c>
      <c r="R42" s="76" t="s">
        <v>67</v>
      </c>
      <c r="S42" s="76">
        <v>1</v>
      </c>
      <c r="T42" s="76" t="s">
        <v>189</v>
      </c>
      <c r="U42" s="76"/>
      <c r="V42" s="88" t="s">
        <v>69</v>
      </c>
      <c r="W42" s="98">
        <f>K42*P42*S42</f>
        <v>0</v>
      </c>
    </row>
    <row r="43" spans="1:23" s="114" customFormat="1" ht="11.25" customHeight="1" x14ac:dyDescent="0.3">
      <c r="A43" s="264"/>
      <c r="B43" s="258"/>
      <c r="C43" s="248"/>
      <c r="D43" s="212"/>
      <c r="E43" s="212"/>
      <c r="F43" s="325"/>
      <c r="G43" s="377"/>
      <c r="H43" s="335" t="s">
        <v>187</v>
      </c>
      <c r="I43" s="320"/>
      <c r="J43" s="76" t="s">
        <v>73</v>
      </c>
      <c r="K43" s="232">
        <v>30000</v>
      </c>
      <c r="L43" s="232"/>
      <c r="M43" s="232"/>
      <c r="N43" s="232"/>
      <c r="O43" s="76" t="s">
        <v>67</v>
      </c>
      <c r="P43" s="129">
        <v>4</v>
      </c>
      <c r="Q43" s="76" t="s">
        <v>63</v>
      </c>
      <c r="R43" s="76" t="s">
        <v>67</v>
      </c>
      <c r="S43" s="76">
        <v>4</v>
      </c>
      <c r="T43" s="76" t="s">
        <v>115</v>
      </c>
      <c r="U43" s="76"/>
      <c r="V43" s="88" t="s">
        <v>69</v>
      </c>
      <c r="W43" s="98">
        <f>K43*P43*S43</f>
        <v>480000</v>
      </c>
    </row>
    <row r="44" spans="1:23" s="114" customFormat="1" ht="11.25" customHeight="1" x14ac:dyDescent="0.3">
      <c r="A44" s="264"/>
      <c r="B44" s="258"/>
      <c r="C44" s="248"/>
      <c r="D44" s="212"/>
      <c r="E44" s="212"/>
      <c r="F44" s="325"/>
      <c r="G44" s="377"/>
      <c r="H44" s="335" t="s">
        <v>149</v>
      </c>
      <c r="I44" s="320"/>
      <c r="J44" s="76" t="s">
        <v>73</v>
      </c>
      <c r="K44" s="232">
        <v>50000</v>
      </c>
      <c r="L44" s="232"/>
      <c r="M44" s="232"/>
      <c r="N44" s="232"/>
      <c r="O44" s="76" t="s">
        <v>67</v>
      </c>
      <c r="P44" s="129">
        <v>4</v>
      </c>
      <c r="Q44" s="76" t="s">
        <v>63</v>
      </c>
      <c r="R44" s="76"/>
      <c r="S44" s="76"/>
      <c r="T44" s="76"/>
      <c r="U44" s="76"/>
      <c r="V44" s="88" t="s">
        <v>69</v>
      </c>
      <c r="W44" s="98">
        <f>K44*P44</f>
        <v>200000</v>
      </c>
    </row>
    <row r="45" spans="1:23" s="114" customFormat="1" ht="11.25" customHeight="1" x14ac:dyDescent="0.3">
      <c r="A45" s="264"/>
      <c r="B45" s="258"/>
      <c r="C45" s="248"/>
      <c r="D45" s="212"/>
      <c r="E45" s="212"/>
      <c r="F45" s="325"/>
      <c r="G45" s="377"/>
      <c r="H45" s="335" t="s">
        <v>116</v>
      </c>
      <c r="I45" s="320"/>
      <c r="J45" s="76" t="s">
        <v>73</v>
      </c>
      <c r="K45" s="232">
        <v>40000</v>
      </c>
      <c r="L45" s="232"/>
      <c r="M45" s="232"/>
      <c r="N45" s="232"/>
      <c r="O45" s="76" t="s">
        <v>67</v>
      </c>
      <c r="P45" s="129">
        <v>4</v>
      </c>
      <c r="Q45" s="76" t="s">
        <v>63</v>
      </c>
      <c r="R45" s="76" t="s">
        <v>67</v>
      </c>
      <c r="S45" s="76">
        <v>2</v>
      </c>
      <c r="T45" s="76" t="s">
        <v>115</v>
      </c>
      <c r="U45" s="76"/>
      <c r="V45" s="88" t="s">
        <v>69</v>
      </c>
      <c r="W45" s="98">
        <f>K45*P45*S45</f>
        <v>320000</v>
      </c>
    </row>
    <row r="46" spans="1:23" s="114" customFormat="1" ht="11.25" customHeight="1" x14ac:dyDescent="0.3">
      <c r="A46" s="264"/>
      <c r="B46" s="258"/>
      <c r="C46" s="248"/>
      <c r="D46" s="212"/>
      <c r="E46" s="212"/>
      <c r="F46" s="325"/>
      <c r="G46" s="377"/>
      <c r="H46" s="335" t="s">
        <v>190</v>
      </c>
      <c r="I46" s="320"/>
      <c r="J46" s="76" t="s">
        <v>117</v>
      </c>
      <c r="K46" s="232">
        <v>30000</v>
      </c>
      <c r="L46" s="232"/>
      <c r="M46" s="232"/>
      <c r="N46" s="232"/>
      <c r="O46" s="76" t="s">
        <v>67</v>
      </c>
      <c r="P46" s="129">
        <v>4</v>
      </c>
      <c r="Q46" s="76" t="s">
        <v>63</v>
      </c>
      <c r="R46" s="77"/>
      <c r="S46" s="77"/>
      <c r="T46" s="77"/>
      <c r="U46" s="88"/>
      <c r="V46" s="88" t="s">
        <v>69</v>
      </c>
      <c r="W46" s="98">
        <f>K46*P46</f>
        <v>120000</v>
      </c>
    </row>
    <row r="47" spans="1:23" s="114" customFormat="1" ht="11.25" customHeight="1" x14ac:dyDescent="0.3">
      <c r="A47" s="264"/>
      <c r="B47" s="258"/>
      <c r="C47" s="248"/>
      <c r="D47" s="212"/>
      <c r="E47" s="212"/>
      <c r="F47" s="325"/>
      <c r="G47" s="378"/>
      <c r="H47" s="321" t="s">
        <v>118</v>
      </c>
      <c r="I47" s="322"/>
      <c r="J47" s="75" t="s">
        <v>117</v>
      </c>
      <c r="K47" s="323">
        <v>10000</v>
      </c>
      <c r="L47" s="323"/>
      <c r="M47" s="323"/>
      <c r="N47" s="323"/>
      <c r="O47" s="75" t="s">
        <v>67</v>
      </c>
      <c r="P47" s="130">
        <v>4</v>
      </c>
      <c r="Q47" s="75" t="s">
        <v>63</v>
      </c>
      <c r="R47" s="75"/>
      <c r="S47" s="75"/>
      <c r="T47" s="75"/>
      <c r="U47" s="75"/>
      <c r="V47" s="90" t="s">
        <v>69</v>
      </c>
      <c r="W47" s="100">
        <f>K47*P47</f>
        <v>40000</v>
      </c>
    </row>
    <row r="48" spans="1:23" s="114" customFormat="1" ht="21" customHeight="1" x14ac:dyDescent="0.3">
      <c r="A48" s="264"/>
      <c r="B48" s="258"/>
      <c r="C48" s="251"/>
      <c r="D48" s="212"/>
      <c r="E48" s="212" t="s">
        <v>39</v>
      </c>
      <c r="F48" s="212"/>
      <c r="G48" s="80">
        <f>SUM(G36:G47)</f>
        <v>3080000</v>
      </c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3"/>
    </row>
    <row r="49" spans="1:43" s="114" customFormat="1" ht="21.75" customHeight="1" thickBot="1" x14ac:dyDescent="0.35">
      <c r="A49" s="425"/>
      <c r="B49" s="426"/>
      <c r="C49" s="370" t="s">
        <v>18</v>
      </c>
      <c r="D49" s="371"/>
      <c r="E49" s="371"/>
      <c r="F49" s="372"/>
      <c r="G49" s="43">
        <f>G48+G35+G26</f>
        <v>128085847.538</v>
      </c>
      <c r="H49" s="373"/>
      <c r="I49" s="374"/>
      <c r="J49" s="374"/>
      <c r="K49" s="374"/>
      <c r="L49" s="374"/>
      <c r="M49" s="374"/>
      <c r="N49" s="374"/>
      <c r="O49" s="374"/>
      <c r="P49" s="374"/>
      <c r="Q49" s="374"/>
      <c r="R49" s="374"/>
      <c r="S49" s="374"/>
      <c r="T49" s="374"/>
      <c r="U49" s="374"/>
      <c r="V49" s="374"/>
      <c r="W49" s="375"/>
    </row>
    <row r="50" spans="1:43" s="114" customFormat="1" ht="17.25" customHeight="1" x14ac:dyDescent="0.3">
      <c r="A50" s="359" t="s">
        <v>119</v>
      </c>
      <c r="B50" s="360" t="s">
        <v>48</v>
      </c>
      <c r="C50" s="360">
        <v>21</v>
      </c>
      <c r="D50" s="360" t="s">
        <v>120</v>
      </c>
      <c r="E50" s="44">
        <v>211</v>
      </c>
      <c r="F50" s="44" t="s">
        <v>49</v>
      </c>
      <c r="G50" s="45">
        <v>0</v>
      </c>
      <c r="H50" s="361"/>
      <c r="I50" s="362"/>
      <c r="J50" s="362"/>
      <c r="K50" s="362"/>
      <c r="L50" s="362"/>
      <c r="M50" s="362"/>
      <c r="N50" s="362"/>
      <c r="O50" s="362"/>
      <c r="P50" s="362"/>
      <c r="Q50" s="362"/>
      <c r="R50" s="362"/>
      <c r="S50" s="362"/>
      <c r="T50" s="362"/>
      <c r="U50" s="362"/>
      <c r="V50" s="362"/>
      <c r="W50" s="363"/>
    </row>
    <row r="51" spans="1:43" s="114" customFormat="1" ht="17.25" customHeight="1" x14ac:dyDescent="0.3">
      <c r="A51" s="245"/>
      <c r="B51" s="258"/>
      <c r="C51" s="258"/>
      <c r="D51" s="258"/>
      <c r="E51" s="61">
        <v>212</v>
      </c>
      <c r="F51" s="46" t="s">
        <v>50</v>
      </c>
      <c r="G51" s="47">
        <v>0</v>
      </c>
      <c r="H51" s="320"/>
      <c r="I51" s="320"/>
      <c r="J51" s="320"/>
      <c r="K51" s="320"/>
      <c r="L51" s="320"/>
      <c r="M51" s="320"/>
      <c r="N51" s="320"/>
      <c r="O51" s="320"/>
      <c r="P51" s="320"/>
      <c r="Q51" s="320"/>
      <c r="R51" s="320"/>
      <c r="S51" s="320"/>
      <c r="T51" s="320"/>
      <c r="U51" s="320"/>
      <c r="V51" s="320"/>
      <c r="W51" s="364"/>
    </row>
    <row r="52" spans="1:43" s="114" customFormat="1" ht="17.25" customHeight="1" x14ac:dyDescent="0.3">
      <c r="A52" s="245"/>
      <c r="B52" s="258"/>
      <c r="C52" s="258"/>
      <c r="D52" s="258"/>
      <c r="E52" s="139">
        <v>213</v>
      </c>
      <c r="F52" s="140" t="s">
        <v>121</v>
      </c>
      <c r="G52" s="141">
        <f>SUM(W52:W52)</f>
        <v>0</v>
      </c>
      <c r="H52" s="330"/>
      <c r="I52" s="331"/>
      <c r="J52" s="331"/>
      <c r="K52" s="331"/>
      <c r="L52" s="331"/>
      <c r="M52" s="105"/>
      <c r="N52" s="318"/>
      <c r="O52" s="318"/>
      <c r="P52" s="318"/>
      <c r="Q52" s="318"/>
      <c r="R52" s="94"/>
      <c r="S52" s="105"/>
      <c r="T52" s="318"/>
      <c r="U52" s="318"/>
      <c r="V52" s="95"/>
      <c r="W52" s="106"/>
    </row>
    <row r="53" spans="1:43" s="114" customFormat="1" ht="17.25" customHeight="1" x14ac:dyDescent="0.3">
      <c r="A53" s="356"/>
      <c r="B53" s="358"/>
      <c r="C53" s="365" t="s">
        <v>18</v>
      </c>
      <c r="D53" s="366"/>
      <c r="E53" s="366"/>
      <c r="F53" s="367"/>
      <c r="G53" s="211">
        <f>SUM(G50:G52)</f>
        <v>0</v>
      </c>
      <c r="H53" s="466"/>
      <c r="I53" s="466"/>
      <c r="J53" s="466"/>
      <c r="K53" s="466"/>
      <c r="L53" s="466"/>
      <c r="M53" s="466"/>
      <c r="N53" s="466"/>
      <c r="O53" s="466"/>
      <c r="P53" s="466"/>
      <c r="Q53" s="466"/>
      <c r="R53" s="466"/>
      <c r="S53" s="466"/>
      <c r="T53" s="466"/>
      <c r="U53" s="466"/>
      <c r="V53" s="466"/>
      <c r="W53" s="466"/>
    </row>
    <row r="54" spans="1:43" s="114" customFormat="1" ht="17.25" customHeight="1" x14ac:dyDescent="0.3">
      <c r="A54" s="355" t="s">
        <v>122</v>
      </c>
      <c r="B54" s="357" t="s">
        <v>51</v>
      </c>
      <c r="C54" s="357">
        <v>31</v>
      </c>
      <c r="D54" s="357" t="s">
        <v>44</v>
      </c>
      <c r="E54" s="441">
        <v>311</v>
      </c>
      <c r="F54" s="351" t="s">
        <v>52</v>
      </c>
      <c r="G54" s="442">
        <f>W54+W55+W56</f>
        <v>6240000</v>
      </c>
      <c r="H54" s="329" t="s">
        <v>150</v>
      </c>
      <c r="I54" s="222"/>
      <c r="J54" s="222"/>
      <c r="K54" s="222"/>
      <c r="L54" s="222"/>
      <c r="M54" s="92" t="s">
        <v>73</v>
      </c>
      <c r="N54" s="350">
        <v>300000</v>
      </c>
      <c r="O54" s="350"/>
      <c r="P54" s="350"/>
      <c r="Q54" s="350"/>
      <c r="R54" s="91" t="s">
        <v>67</v>
      </c>
      <c r="S54" s="92">
        <v>12</v>
      </c>
      <c r="T54" s="350" t="s">
        <v>68</v>
      </c>
      <c r="U54" s="350"/>
      <c r="V54" s="93" t="s">
        <v>69</v>
      </c>
      <c r="W54" s="180">
        <f>N54*S54</f>
        <v>3600000</v>
      </c>
    </row>
    <row r="55" spans="1:43" s="114" customFormat="1" ht="17.25" customHeight="1" x14ac:dyDescent="0.3">
      <c r="A55" s="245"/>
      <c r="B55" s="258"/>
      <c r="C55" s="258"/>
      <c r="D55" s="258"/>
      <c r="E55" s="248"/>
      <c r="F55" s="394"/>
      <c r="G55" s="443"/>
      <c r="H55" s="335" t="s">
        <v>192</v>
      </c>
      <c r="I55" s="320"/>
      <c r="J55" s="320"/>
      <c r="K55" s="320"/>
      <c r="L55" s="320"/>
      <c r="M55" s="87" t="s">
        <v>181</v>
      </c>
      <c r="N55" s="232">
        <v>60000</v>
      </c>
      <c r="O55" s="232"/>
      <c r="P55" s="232"/>
      <c r="Q55" s="232"/>
      <c r="R55" s="76" t="s">
        <v>67</v>
      </c>
      <c r="S55" s="87">
        <v>12</v>
      </c>
      <c r="T55" s="232" t="s">
        <v>179</v>
      </c>
      <c r="U55" s="232"/>
      <c r="V55" s="88" t="s">
        <v>177</v>
      </c>
      <c r="W55" s="181">
        <f>N55*S55</f>
        <v>720000</v>
      </c>
    </row>
    <row r="56" spans="1:43" s="114" customFormat="1" ht="17.25" customHeight="1" x14ac:dyDescent="0.3">
      <c r="A56" s="245"/>
      <c r="B56" s="258"/>
      <c r="C56" s="258"/>
      <c r="D56" s="258"/>
      <c r="E56" s="287"/>
      <c r="F56" s="352"/>
      <c r="G56" s="444"/>
      <c r="H56" s="321" t="s">
        <v>195</v>
      </c>
      <c r="I56" s="348"/>
      <c r="J56" s="348"/>
      <c r="K56" s="349">
        <v>40000</v>
      </c>
      <c r="L56" s="349"/>
      <c r="M56" s="349"/>
      <c r="N56" s="349"/>
      <c r="O56" s="172" t="s">
        <v>163</v>
      </c>
      <c r="P56" s="172">
        <v>4</v>
      </c>
      <c r="Q56" s="172" t="s">
        <v>194</v>
      </c>
      <c r="R56" s="173" t="s">
        <v>193</v>
      </c>
      <c r="S56" s="174">
        <v>12</v>
      </c>
      <c r="T56" s="172" t="s">
        <v>189</v>
      </c>
      <c r="U56" s="172"/>
      <c r="V56" s="175" t="s">
        <v>177</v>
      </c>
      <c r="W56" s="182">
        <f>K56*P56*S56</f>
        <v>1920000</v>
      </c>
    </row>
    <row r="57" spans="1:43" s="114" customFormat="1" ht="17.25" customHeight="1" x14ac:dyDescent="0.3">
      <c r="A57" s="245"/>
      <c r="B57" s="258"/>
      <c r="C57" s="258"/>
      <c r="D57" s="258"/>
      <c r="E57" s="257">
        <v>312</v>
      </c>
      <c r="F57" s="402" t="s">
        <v>53</v>
      </c>
      <c r="G57" s="467">
        <f>W57+W58</f>
        <v>240000</v>
      </c>
      <c r="H57" s="321" t="s">
        <v>151</v>
      </c>
      <c r="I57" s="348"/>
      <c r="J57" s="348"/>
      <c r="K57" s="348"/>
      <c r="L57" s="348"/>
      <c r="M57" s="174" t="s">
        <v>73</v>
      </c>
      <c r="N57" s="349">
        <v>20000</v>
      </c>
      <c r="O57" s="349"/>
      <c r="P57" s="349"/>
      <c r="Q57" s="349"/>
      <c r="R57" s="173" t="s">
        <v>67</v>
      </c>
      <c r="S57" s="174">
        <v>12</v>
      </c>
      <c r="T57" s="349" t="s">
        <v>68</v>
      </c>
      <c r="U57" s="349"/>
      <c r="V57" s="175" t="s">
        <v>69</v>
      </c>
      <c r="W57" s="176">
        <f>N57*S57</f>
        <v>240000</v>
      </c>
    </row>
    <row r="58" spans="1:43" s="114" customFormat="1" ht="17.25" customHeight="1" x14ac:dyDescent="0.3">
      <c r="A58" s="245"/>
      <c r="B58" s="258"/>
      <c r="C58" s="258"/>
      <c r="D58" s="258"/>
      <c r="E58" s="445"/>
      <c r="F58" s="446"/>
      <c r="G58" s="347"/>
      <c r="H58" s="330" t="s">
        <v>196</v>
      </c>
      <c r="I58" s="331"/>
      <c r="J58" s="173"/>
      <c r="K58" s="318">
        <v>0</v>
      </c>
      <c r="L58" s="318"/>
      <c r="M58" s="318"/>
      <c r="N58" s="318"/>
      <c r="O58" s="318"/>
      <c r="P58" s="173" t="s">
        <v>67</v>
      </c>
      <c r="Q58" s="172">
        <v>4</v>
      </c>
      <c r="R58" s="173" t="s">
        <v>194</v>
      </c>
      <c r="S58" s="173" t="s">
        <v>67</v>
      </c>
      <c r="T58" s="172">
        <v>1</v>
      </c>
      <c r="U58" s="172" t="s">
        <v>197</v>
      </c>
      <c r="V58" s="175" t="s">
        <v>69</v>
      </c>
      <c r="W58" s="176">
        <f>K58*Q58*T58</f>
        <v>0</v>
      </c>
    </row>
    <row r="59" spans="1:43" s="114" customFormat="1" ht="17.25" customHeight="1" x14ac:dyDescent="0.3">
      <c r="A59" s="245"/>
      <c r="B59" s="258"/>
      <c r="C59" s="258"/>
      <c r="D59" s="258"/>
      <c r="E59" s="17">
        <v>314</v>
      </c>
      <c r="F59" s="86" t="s">
        <v>54</v>
      </c>
      <c r="G59" s="39">
        <f t="shared" ref="G59" si="1">W59</f>
        <v>0</v>
      </c>
      <c r="H59" s="330" t="s">
        <v>166</v>
      </c>
      <c r="I59" s="331"/>
      <c r="J59" s="331"/>
      <c r="K59" s="331"/>
      <c r="L59" s="331"/>
      <c r="M59" s="105" t="s">
        <v>73</v>
      </c>
      <c r="N59" s="318">
        <v>0</v>
      </c>
      <c r="O59" s="318"/>
      <c r="P59" s="318"/>
      <c r="Q59" s="318"/>
      <c r="R59" s="94" t="s">
        <v>67</v>
      </c>
      <c r="S59" s="105">
        <v>12</v>
      </c>
      <c r="T59" s="318" t="s">
        <v>68</v>
      </c>
      <c r="U59" s="318"/>
      <c r="V59" s="95" t="s">
        <v>69</v>
      </c>
      <c r="W59" s="106">
        <f>N59*S59</f>
        <v>0</v>
      </c>
      <c r="X59" s="421" t="e">
        <f>#REF!+W54+#REF!</f>
        <v>#REF!</v>
      </c>
      <c r="Y59" s="422"/>
    </row>
    <row r="60" spans="1:43" s="114" customFormat="1" ht="17.25" customHeight="1" x14ac:dyDescent="0.3">
      <c r="A60" s="245"/>
      <c r="B60" s="258"/>
      <c r="C60" s="258"/>
      <c r="D60" s="258"/>
      <c r="E60" s="17">
        <v>315</v>
      </c>
      <c r="F60" s="86" t="s">
        <v>55</v>
      </c>
      <c r="G60" s="40">
        <v>0</v>
      </c>
      <c r="H60" s="107" t="s">
        <v>198</v>
      </c>
      <c r="I60" s="87"/>
      <c r="J60" s="87"/>
      <c r="K60" s="87"/>
      <c r="L60" s="232" t="s">
        <v>199</v>
      </c>
      <c r="M60" s="232"/>
      <c r="N60" s="232">
        <v>0</v>
      </c>
      <c r="O60" s="232"/>
      <c r="P60" s="232"/>
      <c r="Q60" s="232"/>
      <c r="R60" s="94" t="s">
        <v>67</v>
      </c>
      <c r="S60" s="87">
        <v>4</v>
      </c>
      <c r="T60" s="232" t="s">
        <v>199</v>
      </c>
      <c r="U60" s="232"/>
      <c r="V60" s="95" t="s">
        <v>69</v>
      </c>
      <c r="W60" s="98">
        <f>S60*N60</f>
        <v>0</v>
      </c>
      <c r="X60" s="423">
        <f>'시설(세입)'!W16+'시설(세입)'!W18+'시설(세입)'!W50</f>
        <v>103807320</v>
      </c>
      <c r="Y60" s="424"/>
    </row>
    <row r="61" spans="1:43" s="114" customFormat="1" ht="9.75" customHeight="1" x14ac:dyDescent="0.3">
      <c r="A61" s="245"/>
      <c r="B61" s="248"/>
      <c r="C61" s="212">
        <v>33</v>
      </c>
      <c r="D61" s="212" t="s">
        <v>123</v>
      </c>
      <c r="E61" s="324">
        <v>331</v>
      </c>
      <c r="F61" s="325" t="s">
        <v>124</v>
      </c>
      <c r="G61" s="326">
        <f>SUM(W61:W69)</f>
        <v>740000</v>
      </c>
      <c r="H61" s="329" t="s">
        <v>125</v>
      </c>
      <c r="I61" s="222"/>
      <c r="J61" s="222"/>
      <c r="K61" s="222"/>
      <c r="L61" s="222"/>
      <c r="M61" s="92" t="s">
        <v>73</v>
      </c>
      <c r="N61" s="350">
        <v>20000</v>
      </c>
      <c r="O61" s="350"/>
      <c r="P61" s="350"/>
      <c r="Q61" s="350"/>
      <c r="R61" s="91" t="s">
        <v>67</v>
      </c>
      <c r="S61" s="92">
        <v>12</v>
      </c>
      <c r="T61" s="350" t="s">
        <v>68</v>
      </c>
      <c r="U61" s="350"/>
      <c r="V61" s="93" t="s">
        <v>69</v>
      </c>
      <c r="W61" s="97">
        <f t="shared" ref="W61:W69" si="2">N61*S61</f>
        <v>240000</v>
      </c>
    </row>
    <row r="62" spans="1:43" s="114" customFormat="1" ht="9.75" customHeight="1" x14ac:dyDescent="0.3">
      <c r="A62" s="245"/>
      <c r="B62" s="248"/>
      <c r="C62" s="212"/>
      <c r="D62" s="212"/>
      <c r="E62" s="324"/>
      <c r="F62" s="325"/>
      <c r="G62" s="327"/>
      <c r="H62" s="319" t="s">
        <v>126</v>
      </c>
      <c r="I62" s="320"/>
      <c r="J62" s="320"/>
      <c r="K62" s="320"/>
      <c r="L62" s="320"/>
      <c r="M62" s="87" t="s">
        <v>73</v>
      </c>
      <c r="N62" s="232">
        <v>20000</v>
      </c>
      <c r="O62" s="232"/>
      <c r="P62" s="232"/>
      <c r="Q62" s="232"/>
      <c r="R62" s="76" t="s">
        <v>67</v>
      </c>
      <c r="S62" s="87">
        <v>12</v>
      </c>
      <c r="T62" s="232" t="s">
        <v>68</v>
      </c>
      <c r="U62" s="232"/>
      <c r="V62" s="88" t="s">
        <v>69</v>
      </c>
      <c r="W62" s="98">
        <f t="shared" si="2"/>
        <v>240000</v>
      </c>
    </row>
    <row r="63" spans="1:43" s="114" customFormat="1" ht="9.75" customHeight="1" x14ac:dyDescent="0.3">
      <c r="A63" s="245"/>
      <c r="B63" s="248"/>
      <c r="C63" s="212"/>
      <c r="D63" s="212"/>
      <c r="E63" s="324"/>
      <c r="F63" s="325"/>
      <c r="G63" s="327"/>
      <c r="H63" s="319" t="s">
        <v>127</v>
      </c>
      <c r="I63" s="320"/>
      <c r="J63" s="320"/>
      <c r="K63" s="320"/>
      <c r="L63" s="320"/>
      <c r="M63" s="87" t="s">
        <v>73</v>
      </c>
      <c r="N63" s="232">
        <v>20000</v>
      </c>
      <c r="O63" s="232"/>
      <c r="P63" s="232"/>
      <c r="Q63" s="232"/>
      <c r="R63" s="76" t="s">
        <v>67</v>
      </c>
      <c r="S63" s="87">
        <v>6</v>
      </c>
      <c r="T63" s="232" t="s">
        <v>63</v>
      </c>
      <c r="U63" s="232"/>
      <c r="V63" s="88" t="s">
        <v>69</v>
      </c>
      <c r="W63" s="98">
        <f t="shared" si="2"/>
        <v>120000</v>
      </c>
      <c r="X63" s="51"/>
      <c r="Y63" s="51"/>
      <c r="Z63" s="51"/>
      <c r="AA63" s="52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4"/>
      <c r="AM63" s="37"/>
      <c r="AN63" s="37"/>
      <c r="AO63" s="37"/>
      <c r="AP63" s="6"/>
      <c r="AQ63" s="31"/>
    </row>
    <row r="64" spans="1:43" s="114" customFormat="1" ht="9.75" customHeight="1" x14ac:dyDescent="0.3">
      <c r="A64" s="245"/>
      <c r="B64" s="248"/>
      <c r="C64" s="212"/>
      <c r="D64" s="212"/>
      <c r="E64" s="324"/>
      <c r="F64" s="325"/>
      <c r="G64" s="327"/>
      <c r="H64" s="319" t="s">
        <v>128</v>
      </c>
      <c r="I64" s="320"/>
      <c r="J64" s="320"/>
      <c r="K64" s="320"/>
      <c r="L64" s="320"/>
      <c r="M64" s="87" t="s">
        <v>73</v>
      </c>
      <c r="N64" s="232">
        <v>20000</v>
      </c>
      <c r="O64" s="232"/>
      <c r="P64" s="232"/>
      <c r="Q64" s="232"/>
      <c r="R64" s="76" t="s">
        <v>67</v>
      </c>
      <c r="S64" s="87">
        <v>1</v>
      </c>
      <c r="T64" s="232" t="s">
        <v>115</v>
      </c>
      <c r="U64" s="232"/>
      <c r="V64" s="88" t="s">
        <v>69</v>
      </c>
      <c r="W64" s="98">
        <f t="shared" si="2"/>
        <v>20000</v>
      </c>
      <c r="X64" s="51"/>
      <c r="Y64" s="51"/>
      <c r="Z64" s="51"/>
      <c r="AA64" s="52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4"/>
      <c r="AM64" s="37"/>
      <c r="AN64" s="37"/>
      <c r="AO64" s="37"/>
      <c r="AP64" s="6"/>
      <c r="AQ64" s="31"/>
    </row>
    <row r="65" spans="1:43" s="114" customFormat="1" ht="9.75" customHeight="1" x14ac:dyDescent="0.3">
      <c r="A65" s="245"/>
      <c r="B65" s="248"/>
      <c r="C65" s="212"/>
      <c r="D65" s="212"/>
      <c r="E65" s="324"/>
      <c r="F65" s="325"/>
      <c r="G65" s="327"/>
      <c r="H65" s="319" t="s">
        <v>129</v>
      </c>
      <c r="I65" s="320"/>
      <c r="J65" s="320"/>
      <c r="K65" s="320"/>
      <c r="L65" s="320"/>
      <c r="M65" s="87" t="s">
        <v>73</v>
      </c>
      <c r="N65" s="232">
        <v>20000</v>
      </c>
      <c r="O65" s="232"/>
      <c r="P65" s="232"/>
      <c r="Q65" s="232"/>
      <c r="R65" s="76" t="s">
        <v>67</v>
      </c>
      <c r="S65" s="87">
        <v>2</v>
      </c>
      <c r="T65" s="232" t="s">
        <v>115</v>
      </c>
      <c r="U65" s="232"/>
      <c r="V65" s="88" t="s">
        <v>69</v>
      </c>
      <c r="W65" s="98">
        <f t="shared" si="2"/>
        <v>40000</v>
      </c>
      <c r="X65" s="51"/>
      <c r="Y65" s="51"/>
      <c r="Z65" s="51"/>
      <c r="AA65" s="52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4"/>
      <c r="AM65" s="37"/>
      <c r="AN65" s="37"/>
      <c r="AO65" s="37"/>
      <c r="AP65" s="6"/>
      <c r="AQ65" s="31"/>
    </row>
    <row r="66" spans="1:43" s="114" customFormat="1" ht="9.75" customHeight="1" x14ac:dyDescent="0.3">
      <c r="A66" s="245"/>
      <c r="B66" s="248"/>
      <c r="C66" s="212"/>
      <c r="D66" s="212"/>
      <c r="E66" s="324"/>
      <c r="F66" s="325"/>
      <c r="G66" s="327"/>
      <c r="H66" s="319" t="s">
        <v>130</v>
      </c>
      <c r="I66" s="320"/>
      <c r="J66" s="320"/>
      <c r="K66" s="320"/>
      <c r="L66" s="320"/>
      <c r="M66" s="87" t="s">
        <v>73</v>
      </c>
      <c r="N66" s="232">
        <v>20000</v>
      </c>
      <c r="O66" s="232"/>
      <c r="P66" s="232"/>
      <c r="Q66" s="232"/>
      <c r="R66" s="76" t="s">
        <v>67</v>
      </c>
      <c r="S66" s="87">
        <v>1</v>
      </c>
      <c r="T66" s="232" t="s">
        <v>115</v>
      </c>
      <c r="U66" s="232"/>
      <c r="V66" s="88" t="s">
        <v>69</v>
      </c>
      <c r="W66" s="98">
        <f t="shared" si="2"/>
        <v>20000</v>
      </c>
      <c r="X66" s="51"/>
      <c r="Y66" s="51"/>
      <c r="Z66" s="51"/>
      <c r="AA66" s="52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4"/>
      <c r="AM66" s="37"/>
      <c r="AN66" s="37"/>
      <c r="AO66" s="37"/>
      <c r="AP66" s="6"/>
      <c r="AQ66" s="31"/>
    </row>
    <row r="67" spans="1:43" s="114" customFormat="1" ht="9.75" customHeight="1" x14ac:dyDescent="0.3">
      <c r="A67" s="245"/>
      <c r="B67" s="248"/>
      <c r="C67" s="212"/>
      <c r="D67" s="212"/>
      <c r="E67" s="324"/>
      <c r="F67" s="325"/>
      <c r="G67" s="327"/>
      <c r="H67" s="319" t="s">
        <v>201</v>
      </c>
      <c r="I67" s="320"/>
      <c r="J67" s="320"/>
      <c r="K67" s="320"/>
      <c r="L67" s="320"/>
      <c r="M67" s="87"/>
      <c r="N67" s="232">
        <v>0</v>
      </c>
      <c r="O67" s="232"/>
      <c r="P67" s="232"/>
      <c r="Q67" s="232"/>
      <c r="R67" s="76" t="s">
        <v>67</v>
      </c>
      <c r="S67" s="87">
        <v>4</v>
      </c>
      <c r="T67" s="232" t="s">
        <v>115</v>
      </c>
      <c r="U67" s="232"/>
      <c r="V67" s="88" t="s">
        <v>69</v>
      </c>
      <c r="W67" s="98">
        <f t="shared" si="2"/>
        <v>0</v>
      </c>
      <c r="X67" s="51"/>
      <c r="Y67" s="51"/>
      <c r="Z67" s="51"/>
      <c r="AA67" s="52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4"/>
      <c r="AM67" s="37"/>
      <c r="AN67" s="37"/>
      <c r="AO67" s="37"/>
      <c r="AP67" s="6"/>
      <c r="AQ67" s="31"/>
    </row>
    <row r="68" spans="1:43" s="114" customFormat="1" ht="9.75" customHeight="1" x14ac:dyDescent="0.3">
      <c r="A68" s="245"/>
      <c r="B68" s="248"/>
      <c r="C68" s="212"/>
      <c r="D68" s="212"/>
      <c r="E68" s="324"/>
      <c r="F68" s="325"/>
      <c r="G68" s="327"/>
      <c r="H68" s="319" t="s">
        <v>202</v>
      </c>
      <c r="I68" s="320"/>
      <c r="J68" s="320"/>
      <c r="K68" s="320"/>
      <c r="L68" s="320"/>
      <c r="M68" s="87"/>
      <c r="N68" s="232">
        <v>0</v>
      </c>
      <c r="O68" s="232"/>
      <c r="P68" s="232"/>
      <c r="Q68" s="232"/>
      <c r="R68" s="76" t="s">
        <v>67</v>
      </c>
      <c r="S68" s="87">
        <v>4</v>
      </c>
      <c r="T68" s="232" t="s">
        <v>115</v>
      </c>
      <c r="U68" s="232"/>
      <c r="V68" s="88" t="s">
        <v>69</v>
      </c>
      <c r="W68" s="98">
        <f t="shared" si="2"/>
        <v>0</v>
      </c>
      <c r="X68" s="51"/>
      <c r="Y68" s="51"/>
      <c r="Z68" s="51"/>
      <c r="AA68" s="52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4"/>
      <c r="AM68" s="37"/>
      <c r="AN68" s="37"/>
      <c r="AO68" s="37"/>
      <c r="AP68" s="6"/>
      <c r="AQ68" s="31"/>
    </row>
    <row r="69" spans="1:43" s="114" customFormat="1" ht="9.75" customHeight="1" x14ac:dyDescent="0.3">
      <c r="A69" s="245"/>
      <c r="B69" s="248"/>
      <c r="C69" s="212"/>
      <c r="D69" s="212"/>
      <c r="E69" s="324"/>
      <c r="F69" s="325"/>
      <c r="G69" s="328"/>
      <c r="H69" s="321" t="s">
        <v>131</v>
      </c>
      <c r="I69" s="322"/>
      <c r="J69" s="322"/>
      <c r="K69" s="322"/>
      <c r="L69" s="322"/>
      <c r="M69" s="89" t="s">
        <v>73</v>
      </c>
      <c r="N69" s="323">
        <v>30000</v>
      </c>
      <c r="O69" s="323"/>
      <c r="P69" s="323"/>
      <c r="Q69" s="323"/>
      <c r="R69" s="75" t="s">
        <v>67</v>
      </c>
      <c r="S69" s="89">
        <v>2</v>
      </c>
      <c r="T69" s="232" t="s">
        <v>115</v>
      </c>
      <c r="U69" s="232"/>
      <c r="V69" s="90" t="s">
        <v>69</v>
      </c>
      <c r="W69" s="100">
        <f t="shared" si="2"/>
        <v>60000</v>
      </c>
      <c r="X69" s="51"/>
      <c r="Y69" s="51"/>
      <c r="Z69" s="51"/>
      <c r="AA69" s="52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4"/>
      <c r="AM69" s="37"/>
      <c r="AN69" s="37"/>
      <c r="AO69" s="37"/>
      <c r="AP69" s="6"/>
      <c r="AQ69" s="31"/>
    </row>
    <row r="70" spans="1:43" s="114" customFormat="1" ht="17.25" customHeight="1" x14ac:dyDescent="0.3">
      <c r="A70" s="356"/>
      <c r="B70" s="358"/>
      <c r="C70" s="315" t="s">
        <v>18</v>
      </c>
      <c r="D70" s="316"/>
      <c r="E70" s="316"/>
      <c r="F70" s="317"/>
      <c r="G70" s="64">
        <f>SUM(G54:G69)</f>
        <v>7220000</v>
      </c>
      <c r="H70" s="109"/>
      <c r="I70" s="94"/>
      <c r="J70" s="94"/>
      <c r="K70" s="94"/>
      <c r="L70" s="318"/>
      <c r="M70" s="318"/>
      <c r="N70" s="318"/>
      <c r="O70" s="318"/>
      <c r="P70" s="318"/>
      <c r="Q70" s="318"/>
      <c r="R70" s="94"/>
      <c r="S70" s="318"/>
      <c r="T70" s="318"/>
      <c r="U70" s="94"/>
      <c r="V70" s="95"/>
      <c r="W70" s="106"/>
      <c r="X70" s="51"/>
      <c r="Y70" s="21"/>
      <c r="Z70" s="21"/>
      <c r="AA70" s="21"/>
      <c r="AB70" s="21"/>
      <c r="AC70" s="21"/>
      <c r="AD70" s="73"/>
      <c r="AE70" s="21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1"/>
    </row>
    <row r="71" spans="1:43" s="114" customFormat="1" ht="17.25" customHeight="1" x14ac:dyDescent="0.3">
      <c r="A71" s="245" t="s">
        <v>132</v>
      </c>
      <c r="B71" s="248" t="s">
        <v>56</v>
      </c>
      <c r="C71" s="48">
        <v>41</v>
      </c>
      <c r="D71" s="162" t="s">
        <v>56</v>
      </c>
      <c r="E71" s="48">
        <v>412</v>
      </c>
      <c r="F71" s="161" t="s">
        <v>156</v>
      </c>
      <c r="G71" s="163">
        <v>0</v>
      </c>
      <c r="H71" s="330"/>
      <c r="I71" s="331"/>
      <c r="J71" s="331"/>
      <c r="K71" s="331"/>
      <c r="L71" s="331"/>
      <c r="M71" s="331"/>
      <c r="N71" s="331"/>
      <c r="O71" s="331"/>
      <c r="P71" s="331"/>
      <c r="Q71" s="331"/>
      <c r="R71" s="331"/>
      <c r="S71" s="331"/>
      <c r="T71" s="331"/>
      <c r="U71" s="331"/>
      <c r="V71" s="331"/>
      <c r="W71" s="449"/>
      <c r="X71" s="51"/>
      <c r="Y71" s="78"/>
      <c r="Z71" s="78"/>
      <c r="AA71" s="49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1"/>
    </row>
    <row r="72" spans="1:43" s="114" customFormat="1" ht="17.25" customHeight="1" x14ac:dyDescent="0.3">
      <c r="A72" s="246"/>
      <c r="B72" s="249"/>
      <c r="C72" s="251" t="s">
        <v>18</v>
      </c>
      <c r="D72" s="338"/>
      <c r="E72" s="237"/>
      <c r="F72" s="339"/>
      <c r="G72" s="39">
        <f>G71</f>
        <v>0</v>
      </c>
      <c r="H72" s="330"/>
      <c r="I72" s="331"/>
      <c r="J72" s="331"/>
      <c r="K72" s="331"/>
      <c r="L72" s="318"/>
      <c r="M72" s="318"/>
      <c r="N72" s="318"/>
      <c r="O72" s="318"/>
      <c r="P72" s="318"/>
      <c r="Q72" s="318"/>
      <c r="R72" s="94"/>
      <c r="S72" s="318"/>
      <c r="T72" s="318"/>
      <c r="U72" s="94"/>
      <c r="V72" s="95"/>
      <c r="W72" s="189"/>
      <c r="X72" s="51"/>
      <c r="Y72" s="51"/>
      <c r="Z72" s="51"/>
      <c r="AA72" s="52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4"/>
      <c r="AM72" s="37"/>
      <c r="AN72" s="37"/>
      <c r="AO72" s="37"/>
      <c r="AP72" s="6"/>
      <c r="AQ72" s="31"/>
    </row>
    <row r="73" spans="1:43" s="114" customFormat="1" ht="17.25" customHeight="1" x14ac:dyDescent="0.3">
      <c r="A73" s="244" t="s">
        <v>133</v>
      </c>
      <c r="B73" s="257" t="s">
        <v>57</v>
      </c>
      <c r="C73" s="257">
        <v>61</v>
      </c>
      <c r="D73" s="257" t="s">
        <v>134</v>
      </c>
      <c r="E73" s="17">
        <v>611</v>
      </c>
      <c r="F73" s="86" t="s">
        <v>58</v>
      </c>
      <c r="G73" s="38">
        <v>0</v>
      </c>
      <c r="H73" s="109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5"/>
      <c r="W73" s="106"/>
      <c r="X73" s="51"/>
      <c r="Y73" s="51"/>
      <c r="Z73" s="51"/>
      <c r="AA73" s="52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4"/>
      <c r="AM73" s="37"/>
      <c r="AN73" s="37"/>
      <c r="AO73" s="37"/>
      <c r="AP73" s="6"/>
      <c r="AQ73" s="31"/>
    </row>
    <row r="74" spans="1:43" s="114" customFormat="1" ht="17.25" customHeight="1" x14ac:dyDescent="0.3">
      <c r="A74" s="264"/>
      <c r="B74" s="258"/>
      <c r="C74" s="249"/>
      <c r="D74" s="249"/>
      <c r="E74" s="17">
        <v>612</v>
      </c>
      <c r="F74" s="86" t="s">
        <v>59</v>
      </c>
      <c r="G74" s="38">
        <v>0</v>
      </c>
      <c r="H74" s="340"/>
      <c r="I74" s="341"/>
      <c r="J74" s="341"/>
      <c r="K74" s="341"/>
      <c r="L74" s="341"/>
      <c r="M74" s="131"/>
      <c r="N74" s="342"/>
      <c r="O74" s="342"/>
      <c r="P74" s="342"/>
      <c r="Q74" s="342"/>
      <c r="R74" s="75"/>
      <c r="S74" s="89"/>
      <c r="T74" s="323"/>
      <c r="U74" s="323"/>
      <c r="V74" s="90"/>
      <c r="W74" s="100"/>
    </row>
    <row r="75" spans="1:43" s="114" customFormat="1" ht="17.25" customHeight="1" x14ac:dyDescent="0.3">
      <c r="A75" s="246"/>
      <c r="B75" s="249"/>
      <c r="C75" s="337" t="s">
        <v>18</v>
      </c>
      <c r="D75" s="338"/>
      <c r="E75" s="235"/>
      <c r="F75" s="339"/>
      <c r="G75" s="38">
        <f>SUM(G73:G74)</f>
        <v>0</v>
      </c>
      <c r="H75" s="109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5"/>
      <c r="W75" s="106"/>
    </row>
    <row r="76" spans="1:43" s="114" customFormat="1" ht="17.25" customHeight="1" x14ac:dyDescent="0.3">
      <c r="A76" s="244" t="s">
        <v>79</v>
      </c>
      <c r="B76" s="257" t="s">
        <v>60</v>
      </c>
      <c r="C76" s="50">
        <v>71</v>
      </c>
      <c r="D76" s="57" t="s">
        <v>60</v>
      </c>
      <c r="E76" s="48">
        <v>711</v>
      </c>
      <c r="F76" s="190" t="s">
        <v>60</v>
      </c>
      <c r="G76" s="138">
        <f>W76</f>
        <v>1200000</v>
      </c>
      <c r="H76" s="267" t="s">
        <v>171</v>
      </c>
      <c r="I76" s="268"/>
      <c r="J76" s="268"/>
      <c r="K76" s="268"/>
      <c r="L76" s="268"/>
      <c r="M76" s="266">
        <v>100000</v>
      </c>
      <c r="N76" s="266"/>
      <c r="O76" s="266"/>
      <c r="P76" s="266"/>
      <c r="Q76" s="4"/>
      <c r="R76" s="14" t="s">
        <v>12</v>
      </c>
      <c r="S76" s="143">
        <v>12</v>
      </c>
      <c r="T76" s="14" t="s">
        <v>16</v>
      </c>
      <c r="U76" s="14"/>
      <c r="V76" s="15" t="s">
        <v>15</v>
      </c>
      <c r="W76" s="7">
        <f>M76*S76</f>
        <v>1200000</v>
      </c>
    </row>
    <row r="77" spans="1:43" s="114" customFormat="1" ht="17.25" customHeight="1" x14ac:dyDescent="0.3">
      <c r="A77" s="246"/>
      <c r="B77" s="249"/>
      <c r="C77" s="247" t="s">
        <v>18</v>
      </c>
      <c r="D77" s="235"/>
      <c r="E77" s="236"/>
      <c r="F77" s="279"/>
      <c r="G77" s="38">
        <f>G76</f>
        <v>1200000</v>
      </c>
      <c r="H77" s="109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5"/>
      <c r="W77" s="106"/>
    </row>
    <row r="78" spans="1:43" s="114" customFormat="1" ht="17.25" customHeight="1" x14ac:dyDescent="0.3">
      <c r="A78" s="244" t="s">
        <v>136</v>
      </c>
      <c r="B78" s="247" t="s">
        <v>61</v>
      </c>
      <c r="C78" s="212">
        <v>81</v>
      </c>
      <c r="D78" s="212" t="s">
        <v>90</v>
      </c>
      <c r="E78" s="48">
        <v>811</v>
      </c>
      <c r="F78" s="83" t="s">
        <v>91</v>
      </c>
      <c r="G78" s="80">
        <v>370507</v>
      </c>
      <c r="H78" s="109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5"/>
      <c r="W78" s="106"/>
    </row>
    <row r="79" spans="1:43" s="114" customFormat="1" ht="17.25" customHeight="1" x14ac:dyDescent="0.3">
      <c r="A79" s="245"/>
      <c r="B79" s="248"/>
      <c r="C79" s="212"/>
      <c r="D79" s="212"/>
      <c r="E79" s="48">
        <v>812</v>
      </c>
      <c r="F79" s="83" t="s">
        <v>92</v>
      </c>
      <c r="G79" s="80">
        <v>0</v>
      </c>
      <c r="H79" s="109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5"/>
      <c r="W79" s="106"/>
    </row>
    <row r="80" spans="1:43" s="114" customFormat="1" ht="17.25" customHeight="1" x14ac:dyDescent="0.3">
      <c r="A80" s="246"/>
      <c r="B80" s="251"/>
      <c r="C80" s="212" t="s">
        <v>18</v>
      </c>
      <c r="D80" s="212"/>
      <c r="E80" s="212"/>
      <c r="F80" s="212"/>
      <c r="G80" s="80">
        <f>G78</f>
        <v>370507</v>
      </c>
      <c r="H80" s="109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5"/>
      <c r="W80" s="106"/>
    </row>
    <row r="81" spans="1:44" s="114" customFormat="1" ht="17.25" customHeight="1" x14ac:dyDescent="0.3">
      <c r="A81" s="244" t="s">
        <v>140</v>
      </c>
      <c r="B81" s="247" t="s">
        <v>93</v>
      </c>
      <c r="C81" s="48">
        <v>91</v>
      </c>
      <c r="D81" s="83" t="s">
        <v>207</v>
      </c>
      <c r="E81" s="48">
        <v>911</v>
      </c>
      <c r="F81" s="83" t="s">
        <v>94</v>
      </c>
      <c r="G81" s="82">
        <v>0</v>
      </c>
      <c r="H81" s="330" t="s">
        <v>205</v>
      </c>
      <c r="I81" s="331"/>
      <c r="J81" s="331"/>
      <c r="K81" s="331"/>
      <c r="L81" s="331"/>
      <c r="M81" s="105" t="s">
        <v>206</v>
      </c>
      <c r="N81" s="318">
        <v>0</v>
      </c>
      <c r="O81" s="318"/>
      <c r="P81" s="318"/>
      <c r="Q81" s="318"/>
      <c r="R81" s="76" t="s">
        <v>67</v>
      </c>
      <c r="S81" s="87">
        <v>12</v>
      </c>
      <c r="T81" s="232" t="s">
        <v>68</v>
      </c>
      <c r="U81" s="232"/>
      <c r="V81" s="88" t="s">
        <v>69</v>
      </c>
      <c r="W81" s="106">
        <f>N81*S81</f>
        <v>0</v>
      </c>
    </row>
    <row r="82" spans="1:44" s="114" customFormat="1" ht="17.25" customHeight="1" x14ac:dyDescent="0.3">
      <c r="A82" s="246"/>
      <c r="B82" s="251"/>
      <c r="C82" s="212" t="s">
        <v>18</v>
      </c>
      <c r="D82" s="212"/>
      <c r="E82" s="212"/>
      <c r="F82" s="212"/>
      <c r="G82" s="82">
        <f>G81</f>
        <v>0</v>
      </c>
      <c r="H82" s="108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3"/>
      <c r="W82" s="97"/>
    </row>
    <row r="83" spans="1:44" s="114" customFormat="1" ht="17.25" customHeight="1" x14ac:dyDescent="0.3">
      <c r="A83" s="244">
        <v>10</v>
      </c>
      <c r="B83" s="247" t="s">
        <v>95</v>
      </c>
      <c r="C83" s="48">
        <v>101</v>
      </c>
      <c r="D83" s="83" t="s">
        <v>208</v>
      </c>
      <c r="E83" s="48">
        <v>1011</v>
      </c>
      <c r="F83" s="83" t="s">
        <v>209</v>
      </c>
      <c r="G83" s="81">
        <v>0</v>
      </c>
      <c r="H83" s="330" t="s">
        <v>205</v>
      </c>
      <c r="I83" s="331"/>
      <c r="J83" s="331"/>
      <c r="K83" s="331"/>
      <c r="L83" s="331"/>
      <c r="M83" s="105" t="s">
        <v>206</v>
      </c>
      <c r="N83" s="318">
        <v>0</v>
      </c>
      <c r="O83" s="318"/>
      <c r="P83" s="318"/>
      <c r="Q83" s="318"/>
      <c r="R83" s="94" t="s">
        <v>67</v>
      </c>
      <c r="S83" s="105">
        <v>12</v>
      </c>
      <c r="T83" s="318" t="s">
        <v>68</v>
      </c>
      <c r="U83" s="318"/>
      <c r="V83" s="95" t="s">
        <v>69</v>
      </c>
      <c r="W83" s="189">
        <f>N83*S83</f>
        <v>0</v>
      </c>
    </row>
    <row r="84" spans="1:44" s="114" customFormat="1" ht="17.25" customHeight="1" x14ac:dyDescent="0.3">
      <c r="A84" s="246"/>
      <c r="B84" s="251"/>
      <c r="C84" s="212" t="s">
        <v>18</v>
      </c>
      <c r="D84" s="212"/>
      <c r="E84" s="212"/>
      <c r="F84" s="212"/>
      <c r="G84" s="82">
        <f>G83</f>
        <v>0</v>
      </c>
      <c r="H84" s="108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3"/>
      <c r="W84" s="97"/>
    </row>
    <row r="85" spans="1:44" s="114" customFormat="1" ht="17.25" customHeight="1" thickBot="1" x14ac:dyDescent="0.35">
      <c r="A85" s="332" t="s">
        <v>62</v>
      </c>
      <c r="B85" s="333"/>
      <c r="C85" s="333"/>
      <c r="D85" s="333"/>
      <c r="E85" s="333"/>
      <c r="F85" s="334"/>
      <c r="G85" s="191">
        <f>G80+G77+G75+G72+G70+G53+G49+G82+G84</f>
        <v>136876354.53799999</v>
      </c>
      <c r="H85" s="110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2"/>
      <c r="W85" s="113"/>
    </row>
    <row r="86" spans="1:44" x14ac:dyDescent="0.3">
      <c r="G86" s="192">
        <f>'주간(세입)'!G35-'주간(세출)'!G85</f>
        <v>0.46200001239776611</v>
      </c>
    </row>
    <row r="88" spans="1:44" x14ac:dyDescent="0.3">
      <c r="D88" s="124"/>
      <c r="E88" s="124"/>
      <c r="F88" s="124"/>
      <c r="G88" s="125"/>
      <c r="H88" s="126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</row>
    <row r="89" spans="1:44" x14ac:dyDescent="0.3">
      <c r="D89" s="124"/>
      <c r="E89" s="124"/>
      <c r="F89" s="124"/>
      <c r="G89" s="125"/>
      <c r="H89" s="126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</row>
    <row r="90" spans="1:44" x14ac:dyDescent="0.3">
      <c r="D90" s="124"/>
      <c r="E90" s="124"/>
      <c r="F90" s="124"/>
      <c r="G90" s="125"/>
      <c r="H90" s="21"/>
      <c r="I90" s="21"/>
      <c r="J90" s="21"/>
      <c r="K90" s="21"/>
      <c r="L90" s="21"/>
      <c r="M90" s="73"/>
      <c r="N90" s="21"/>
      <c r="O90" s="127"/>
      <c r="P90" s="127"/>
      <c r="Q90" s="127"/>
      <c r="R90" s="127"/>
      <c r="S90" s="127"/>
      <c r="T90" s="127"/>
    </row>
    <row r="91" spans="1:44" x14ac:dyDescent="0.3">
      <c r="D91" s="124"/>
      <c r="E91" s="124"/>
      <c r="F91" s="124"/>
      <c r="G91" s="125"/>
      <c r="H91" s="266"/>
      <c r="I91" s="266"/>
      <c r="J91" s="266"/>
      <c r="K91" s="266"/>
      <c r="L91" s="266"/>
      <c r="M91" s="266"/>
      <c r="N91" s="266"/>
      <c r="O91" s="127"/>
      <c r="P91" s="127"/>
      <c r="Q91" s="127"/>
      <c r="R91" s="127"/>
      <c r="S91" s="127"/>
      <c r="T91" s="127"/>
    </row>
    <row r="92" spans="1:44" x14ac:dyDescent="0.3">
      <c r="D92" s="124"/>
      <c r="E92" s="124"/>
      <c r="F92" s="124"/>
      <c r="G92" s="125"/>
      <c r="H92" s="21"/>
      <c r="I92" s="21"/>
      <c r="J92" s="21"/>
      <c r="K92" s="21"/>
      <c r="L92" s="21"/>
      <c r="M92" s="73"/>
      <c r="N92" s="21"/>
      <c r="O92" s="127"/>
      <c r="P92" s="127"/>
      <c r="Q92" s="127"/>
      <c r="R92" s="127"/>
      <c r="S92" s="127"/>
      <c r="T92" s="127"/>
    </row>
    <row r="93" spans="1:44" x14ac:dyDescent="0.3">
      <c r="D93" s="124"/>
      <c r="E93" s="124"/>
      <c r="F93" s="124"/>
      <c r="G93" s="125"/>
      <c r="H93" s="126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</row>
    <row r="94" spans="1:44" s="121" customFormat="1" x14ac:dyDescent="0.3">
      <c r="A94" s="117"/>
      <c r="B94" s="117"/>
      <c r="C94" s="117"/>
      <c r="D94" s="124"/>
      <c r="E94" s="124"/>
      <c r="F94" s="124"/>
      <c r="G94" s="125"/>
      <c r="H94" s="126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W94" s="122"/>
      <c r="X94" s="123"/>
      <c r="Y94" s="123"/>
      <c r="Z94" s="123"/>
      <c r="AA94" s="123"/>
      <c r="AB94" s="123"/>
      <c r="AC94" s="123"/>
      <c r="AD94" s="123"/>
      <c r="AE94" s="123"/>
      <c r="AF94" s="123"/>
      <c r="AG94" s="123"/>
      <c r="AH94" s="123"/>
      <c r="AI94" s="123"/>
      <c r="AJ94" s="123"/>
      <c r="AK94" s="123"/>
      <c r="AL94" s="123"/>
      <c r="AM94" s="123"/>
      <c r="AN94" s="123"/>
      <c r="AO94" s="123"/>
      <c r="AP94" s="123"/>
      <c r="AQ94" s="123"/>
      <c r="AR94" s="123"/>
    </row>
    <row r="95" spans="1:44" s="121" customFormat="1" x14ac:dyDescent="0.3">
      <c r="A95" s="117"/>
      <c r="B95" s="117"/>
      <c r="C95" s="117"/>
      <c r="D95" s="124"/>
      <c r="E95" s="124"/>
      <c r="F95" s="124"/>
      <c r="G95" s="125"/>
      <c r="H95" s="126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W95" s="122"/>
      <c r="X95" s="123"/>
      <c r="Y95" s="123"/>
      <c r="Z95" s="123"/>
      <c r="AA95" s="123"/>
      <c r="AB95" s="123"/>
      <c r="AC95" s="123"/>
      <c r="AD95" s="123"/>
      <c r="AE95" s="123"/>
      <c r="AF95" s="123"/>
      <c r="AG95" s="123"/>
      <c r="AH95" s="123"/>
      <c r="AI95" s="123"/>
      <c r="AJ95" s="123"/>
      <c r="AK95" s="123"/>
      <c r="AL95" s="123"/>
      <c r="AM95" s="123"/>
      <c r="AN95" s="123"/>
      <c r="AO95" s="123"/>
      <c r="AP95" s="123"/>
      <c r="AQ95" s="123"/>
      <c r="AR95" s="123"/>
    </row>
  </sheetData>
  <mergeCells count="310">
    <mergeCell ref="H91:N91"/>
    <mergeCell ref="A83:A84"/>
    <mergeCell ref="B83:B84"/>
    <mergeCell ref="H83:L83"/>
    <mergeCell ref="N83:Q83"/>
    <mergeCell ref="T83:U83"/>
    <mergeCell ref="C84:F84"/>
    <mergeCell ref="A81:A82"/>
    <mergeCell ref="B81:B82"/>
    <mergeCell ref="H81:L81"/>
    <mergeCell ref="N81:Q81"/>
    <mergeCell ref="T81:U81"/>
    <mergeCell ref="C82:F82"/>
    <mergeCell ref="A78:A80"/>
    <mergeCell ref="B78:B80"/>
    <mergeCell ref="C78:C79"/>
    <mergeCell ref="D78:D79"/>
    <mergeCell ref="C80:F80"/>
    <mergeCell ref="A85:F85"/>
    <mergeCell ref="H76:L76"/>
    <mergeCell ref="M76:P76"/>
    <mergeCell ref="T74:U74"/>
    <mergeCell ref="C75:F75"/>
    <mergeCell ref="A76:A77"/>
    <mergeCell ref="B76:B77"/>
    <mergeCell ref="A73:A75"/>
    <mergeCell ref="B73:B75"/>
    <mergeCell ref="C73:C74"/>
    <mergeCell ref="D73:D74"/>
    <mergeCell ref="H74:L74"/>
    <mergeCell ref="N74:Q74"/>
    <mergeCell ref="C77:F77"/>
    <mergeCell ref="A71:A72"/>
    <mergeCell ref="B71:B72"/>
    <mergeCell ref="H71:W71"/>
    <mergeCell ref="C72:F72"/>
    <mergeCell ref="H72:K72"/>
    <mergeCell ref="L72:M72"/>
    <mergeCell ref="N72:Q72"/>
    <mergeCell ref="S72:T72"/>
    <mergeCell ref="N69:Q69"/>
    <mergeCell ref="T69:U69"/>
    <mergeCell ref="C70:F70"/>
    <mergeCell ref="L70:M70"/>
    <mergeCell ref="N70:Q70"/>
    <mergeCell ref="S70:T70"/>
    <mergeCell ref="A54:A70"/>
    <mergeCell ref="B54:B70"/>
    <mergeCell ref="C54:C60"/>
    <mergeCell ref="D54:D60"/>
    <mergeCell ref="E54:E56"/>
    <mergeCell ref="F54:F56"/>
    <mergeCell ref="T63:U63"/>
    <mergeCell ref="C61:C69"/>
    <mergeCell ref="D61:D69"/>
    <mergeCell ref="E61:E69"/>
    <mergeCell ref="F61:F69"/>
    <mergeCell ref="G61:G69"/>
    <mergeCell ref="H61:L61"/>
    <mergeCell ref="H64:L64"/>
    <mergeCell ref="H67:L67"/>
    <mergeCell ref="H69:L69"/>
    <mergeCell ref="N67:Q67"/>
    <mergeCell ref="T67:U67"/>
    <mergeCell ref="H68:L68"/>
    <mergeCell ref="N68:Q68"/>
    <mergeCell ref="T68:U68"/>
    <mergeCell ref="N64:Q64"/>
    <mergeCell ref="T64:U64"/>
    <mergeCell ref="H65:L65"/>
    <mergeCell ref="T65:U65"/>
    <mergeCell ref="H66:L66"/>
    <mergeCell ref="N66:Q66"/>
    <mergeCell ref="T66:U66"/>
    <mergeCell ref="X59:Y59"/>
    <mergeCell ref="L60:M60"/>
    <mergeCell ref="N60:Q60"/>
    <mergeCell ref="T60:U60"/>
    <mergeCell ref="X60:Y60"/>
    <mergeCell ref="E57:E58"/>
    <mergeCell ref="F57:F58"/>
    <mergeCell ref="G57:G58"/>
    <mergeCell ref="H57:L57"/>
    <mergeCell ref="N57:Q57"/>
    <mergeCell ref="T57:U57"/>
    <mergeCell ref="H58:I58"/>
    <mergeCell ref="K58:O58"/>
    <mergeCell ref="G54:G56"/>
    <mergeCell ref="H54:L54"/>
    <mergeCell ref="N54:Q54"/>
    <mergeCell ref="N61:Q61"/>
    <mergeCell ref="N65:Q65"/>
    <mergeCell ref="E48:F48"/>
    <mergeCell ref="H48:W48"/>
    <mergeCell ref="C49:F49"/>
    <mergeCell ref="H49:W49"/>
    <mergeCell ref="T54:U54"/>
    <mergeCell ref="H55:L55"/>
    <mergeCell ref="N55:Q55"/>
    <mergeCell ref="T55:U55"/>
    <mergeCell ref="H56:J56"/>
    <mergeCell ref="K56:N56"/>
    <mergeCell ref="H59:L59"/>
    <mergeCell ref="N59:Q59"/>
    <mergeCell ref="T59:U59"/>
    <mergeCell ref="T61:U61"/>
    <mergeCell ref="H62:L62"/>
    <mergeCell ref="N62:Q62"/>
    <mergeCell ref="T62:U62"/>
    <mergeCell ref="H63:L63"/>
    <mergeCell ref="N63:Q63"/>
    <mergeCell ref="A50:A53"/>
    <mergeCell ref="B50:B53"/>
    <mergeCell ref="C50:C52"/>
    <mergeCell ref="D50:D52"/>
    <mergeCell ref="H50:W50"/>
    <mergeCell ref="H51:W51"/>
    <mergeCell ref="A5:A49"/>
    <mergeCell ref="B5:B49"/>
    <mergeCell ref="H52:L52"/>
    <mergeCell ref="N52:Q52"/>
    <mergeCell ref="T52:U52"/>
    <mergeCell ref="C53:F53"/>
    <mergeCell ref="H53:W53"/>
    <mergeCell ref="J9:M9"/>
    <mergeCell ref="Q9:T9"/>
    <mergeCell ref="J12:M12"/>
    <mergeCell ref="Q12:T12"/>
    <mergeCell ref="O9:P9"/>
    <mergeCell ref="O12:P12"/>
    <mergeCell ref="G7:G9"/>
    <mergeCell ref="H45:I45"/>
    <mergeCell ref="K45:N45"/>
    <mergeCell ref="H46:I46"/>
    <mergeCell ref="K46:N46"/>
    <mergeCell ref="H47:I47"/>
    <mergeCell ref="K47:N47"/>
    <mergeCell ref="E42:E47"/>
    <mergeCell ref="F42:F47"/>
    <mergeCell ref="G42:G47"/>
    <mergeCell ref="H42:I42"/>
    <mergeCell ref="K42:N42"/>
    <mergeCell ref="H43:I43"/>
    <mergeCell ref="K43:N43"/>
    <mergeCell ref="H44:I44"/>
    <mergeCell ref="K44:N44"/>
    <mergeCell ref="V41:W41"/>
    <mergeCell ref="K38:L38"/>
    <mergeCell ref="M38:P38"/>
    <mergeCell ref="S38:T38"/>
    <mergeCell ref="V38:W38"/>
    <mergeCell ref="H39:J39"/>
    <mergeCell ref="K39:L39"/>
    <mergeCell ref="M39:P39"/>
    <mergeCell ref="S39:T39"/>
    <mergeCell ref="V39:W39"/>
    <mergeCell ref="V33:W33"/>
    <mergeCell ref="V36:W36"/>
    <mergeCell ref="H37:J37"/>
    <mergeCell ref="K37:L37"/>
    <mergeCell ref="M37:P37"/>
    <mergeCell ref="S37:T37"/>
    <mergeCell ref="V37:W37"/>
    <mergeCell ref="C36:C48"/>
    <mergeCell ref="D36:D48"/>
    <mergeCell ref="H36:J36"/>
    <mergeCell ref="K36:L36"/>
    <mergeCell ref="M36:P36"/>
    <mergeCell ref="S36:T36"/>
    <mergeCell ref="E38:E39"/>
    <mergeCell ref="F38:F39"/>
    <mergeCell ref="G38:G39"/>
    <mergeCell ref="H38:J38"/>
    <mergeCell ref="H40:J40"/>
    <mergeCell ref="K40:L40"/>
    <mergeCell ref="M40:P40"/>
    <mergeCell ref="S40:T40"/>
    <mergeCell ref="V40:W40"/>
    <mergeCell ref="H41:J41"/>
    <mergeCell ref="K41:T41"/>
    <mergeCell ref="H30:J30"/>
    <mergeCell ref="K30:L30"/>
    <mergeCell ref="M30:P30"/>
    <mergeCell ref="S30:T30"/>
    <mergeCell ref="V30:W30"/>
    <mergeCell ref="S31:T31"/>
    <mergeCell ref="V31:W31"/>
    <mergeCell ref="E32:E34"/>
    <mergeCell ref="F32:F34"/>
    <mergeCell ref="G32:G34"/>
    <mergeCell ref="H32:J32"/>
    <mergeCell ref="K32:L32"/>
    <mergeCell ref="M32:P32"/>
    <mergeCell ref="H34:J34"/>
    <mergeCell ref="K34:L34"/>
    <mergeCell ref="M34:P34"/>
    <mergeCell ref="S34:T34"/>
    <mergeCell ref="V34:W34"/>
    <mergeCell ref="S32:T32"/>
    <mergeCell ref="V32:W32"/>
    <mergeCell ref="H33:J33"/>
    <mergeCell ref="K33:L33"/>
    <mergeCell ref="M33:P33"/>
    <mergeCell ref="S33:T33"/>
    <mergeCell ref="S27:T27"/>
    <mergeCell ref="V27:W27"/>
    <mergeCell ref="H28:J28"/>
    <mergeCell ref="K28:L28"/>
    <mergeCell ref="M28:P28"/>
    <mergeCell ref="S28:T28"/>
    <mergeCell ref="V28:W28"/>
    <mergeCell ref="K29:L29"/>
    <mergeCell ref="M29:P29"/>
    <mergeCell ref="S29:T29"/>
    <mergeCell ref="V29:W29"/>
    <mergeCell ref="C27:C35"/>
    <mergeCell ref="D27:D35"/>
    <mergeCell ref="E27:E30"/>
    <mergeCell ref="F27:F30"/>
    <mergeCell ref="G27:G30"/>
    <mergeCell ref="H27:J27"/>
    <mergeCell ref="F21:F25"/>
    <mergeCell ref="G21:G25"/>
    <mergeCell ref="H24:J24"/>
    <mergeCell ref="C5:C26"/>
    <mergeCell ref="D5:D26"/>
    <mergeCell ref="H29:J29"/>
    <mergeCell ref="H31:I31"/>
    <mergeCell ref="J31:M31"/>
    <mergeCell ref="E35:F35"/>
    <mergeCell ref="H35:K35"/>
    <mergeCell ref="L35:P35"/>
    <mergeCell ref="G10:G12"/>
    <mergeCell ref="K20:O20"/>
    <mergeCell ref="H13:I13"/>
    <mergeCell ref="J13:M13"/>
    <mergeCell ref="H12:I12"/>
    <mergeCell ref="K27:L27"/>
    <mergeCell ref="M27:P27"/>
    <mergeCell ref="Q20:R20"/>
    <mergeCell ref="H21:J21"/>
    <mergeCell ref="K21:O21"/>
    <mergeCell ref="Q21:R21"/>
    <mergeCell ref="H25:J25"/>
    <mergeCell ref="K25:O25"/>
    <mergeCell ref="Q25:R25"/>
    <mergeCell ref="E26:F26"/>
    <mergeCell ref="K24:O24"/>
    <mergeCell ref="Q24:R24"/>
    <mergeCell ref="X16:Y16"/>
    <mergeCell ref="H17:J17"/>
    <mergeCell ref="K17:O17"/>
    <mergeCell ref="Q17:R17"/>
    <mergeCell ref="H18:J18"/>
    <mergeCell ref="K18:O18"/>
    <mergeCell ref="Q18:R18"/>
    <mergeCell ref="E16:E25"/>
    <mergeCell ref="F16:F20"/>
    <mergeCell ref="G16:G20"/>
    <mergeCell ref="H16:J16"/>
    <mergeCell ref="K16:O16"/>
    <mergeCell ref="Q16:R16"/>
    <mergeCell ref="H19:J19"/>
    <mergeCell ref="K19:O19"/>
    <mergeCell ref="Q19:R19"/>
    <mergeCell ref="H20:J20"/>
    <mergeCell ref="X21:Y21"/>
    <mergeCell ref="H22:J22"/>
    <mergeCell ref="K22:O22"/>
    <mergeCell ref="Q22:R22"/>
    <mergeCell ref="H23:J23"/>
    <mergeCell ref="K23:O23"/>
    <mergeCell ref="Q23:R23"/>
    <mergeCell ref="Q13:R13"/>
    <mergeCell ref="S13:T13"/>
    <mergeCell ref="V13:W13"/>
    <mergeCell ref="E14:E15"/>
    <mergeCell ref="F14:F15"/>
    <mergeCell ref="H14:W14"/>
    <mergeCell ref="H15:W15"/>
    <mergeCell ref="S5:T5"/>
    <mergeCell ref="V5:W5"/>
    <mergeCell ref="H6:P6"/>
    <mergeCell ref="S6:T6"/>
    <mergeCell ref="V6:W6"/>
    <mergeCell ref="E7:E12"/>
    <mergeCell ref="F7:F9"/>
    <mergeCell ref="H7:P7"/>
    <mergeCell ref="S7:T7"/>
    <mergeCell ref="V7:W7"/>
    <mergeCell ref="E5:E6"/>
    <mergeCell ref="H5:P5"/>
    <mergeCell ref="H9:I9"/>
    <mergeCell ref="F10:F12"/>
    <mergeCell ref="H10:P10"/>
    <mergeCell ref="S10:T10"/>
    <mergeCell ref="V10:W10"/>
    <mergeCell ref="V12:W12"/>
    <mergeCell ref="V9:W9"/>
    <mergeCell ref="A1:W1"/>
    <mergeCell ref="A2:B2"/>
    <mergeCell ref="F2:W2"/>
    <mergeCell ref="A3:F3"/>
    <mergeCell ref="G3:G4"/>
    <mergeCell ref="H3:W4"/>
    <mergeCell ref="A4:B4"/>
    <mergeCell ref="C4:D4"/>
    <mergeCell ref="E4:F4"/>
    <mergeCell ref="H8:T8"/>
    <mergeCell ref="H11:T11"/>
  </mergeCells>
  <phoneticPr fontId="17" type="noConversion"/>
  <printOptions horizontalCentered="1"/>
  <pageMargins left="0.11811023622047245" right="0.11811023622047245" top="0.39370078740157483" bottom="0.15748031496062992" header="0.31496062992125984" footer="0.31496062992125984"/>
  <pageSetup paperSize="9" orientation="portrait" horizontalDpi="4294967293" r:id="rId1"/>
  <headerFooter>
    <oddFooter>&amp;C-29-</oddFooter>
  </headerFooter>
  <rowBreaks count="1" manualBreakCount="1">
    <brk id="49" max="22" man="1"/>
  </rowBreaks>
  <ignoredErrors>
    <ignoredError sqref="V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6</vt:i4>
      </vt:variant>
    </vt:vector>
  </HeadingPairs>
  <TitlesOfParts>
    <vt:vector size="10" baseType="lpstr">
      <vt:lpstr>시설(세입)</vt:lpstr>
      <vt:lpstr>시설(세출)</vt:lpstr>
      <vt:lpstr>주간(세입)</vt:lpstr>
      <vt:lpstr>주간(세출)</vt:lpstr>
      <vt:lpstr>'시설(세입)'!Print_Area</vt:lpstr>
      <vt:lpstr>'시설(세출)'!Print_Area</vt:lpstr>
      <vt:lpstr>'주간(세입)'!Print_Area</vt:lpstr>
      <vt:lpstr>'주간(세출)'!Print_Area</vt:lpstr>
      <vt:lpstr>'시설(세출)'!Print_Titles</vt:lpstr>
      <vt:lpstr>'주간(세출)'!Print_Titles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</cp:lastModifiedBy>
  <cp:lastPrinted>2022-12-16T02:12:26Z</cp:lastPrinted>
  <dcterms:created xsi:type="dcterms:W3CDTF">2013-12-29T03:47:31Z</dcterms:created>
  <dcterms:modified xsi:type="dcterms:W3CDTF">2022-12-23T08:06:45Z</dcterms:modified>
</cp:coreProperties>
</file>