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sim000\안심노인요양원공유문서\[법인, 이사회, 운영위원회]\2024년추경,2025예산\"/>
    </mc:Choice>
  </mc:AlternateContent>
  <xr:revisionPtr revIDLastSave="0" documentId="13_ncr:1_{D1655332-AC79-4BF0-B9B0-00F58C93C027}" xr6:coauthVersionLast="36" xr6:coauthVersionMax="47" xr10:uidLastSave="{00000000-0000-0000-0000-000000000000}"/>
  <bookViews>
    <workbookView xWindow="22125" yWindow="1365" windowWidth="22440" windowHeight="19290" tabRatio="769" activeTab="1" xr2:uid="{00000000-000D-0000-FFFF-FFFF00000000}"/>
  </bookViews>
  <sheets>
    <sheet name="느티나무세입" sheetId="18" r:id="rId1"/>
    <sheet name="느티나무세출" sheetId="19" r:id="rId2"/>
    <sheet name="시설(세입)" sheetId="1" r:id="rId3"/>
    <sheet name="시설(세출)" sheetId="14" r:id="rId4"/>
    <sheet name="주간(세입)" sheetId="10" r:id="rId5"/>
    <sheet name="주간(세출)" sheetId="15" r:id="rId6"/>
  </sheets>
  <definedNames>
    <definedName name="_xlnm.Print_Area" localSheetId="0">느티나무세입!$A$1:$N$24</definedName>
    <definedName name="_xlnm.Print_Area" localSheetId="1">느티나무세출!$A$1:$N$40</definedName>
    <definedName name="_xlnm.Print_Area" localSheetId="2">'시설(세입)'!$A$1:$W$55</definedName>
    <definedName name="_xlnm.Print_Area" localSheetId="3">'시설(세출)'!$A$1:$W$89</definedName>
    <definedName name="_xlnm.Print_Area" localSheetId="4">'주간(세입)'!$A$1:$W$35</definedName>
    <definedName name="_xlnm.Print_Area" localSheetId="5">'주간(세출)'!$A$1:$W$85</definedName>
    <definedName name="_xlnm.Print_Titles" localSheetId="1">느티나무세출!$1:$4</definedName>
    <definedName name="_xlnm.Print_Titles" localSheetId="3">'시설(세출)'!$1:$4</definedName>
    <definedName name="_xlnm.Print_Titles" localSheetId="5">'주간(세출)'!$1:$4</definedName>
  </definedNames>
  <calcPr calcId="179021"/>
</workbook>
</file>

<file path=xl/calcChain.xml><?xml version="1.0" encoding="utf-8"?>
<calcChain xmlns="http://schemas.openxmlformats.org/spreadsheetml/2006/main">
  <c r="G39" i="19" l="1"/>
  <c r="G37" i="19"/>
  <c r="G35" i="19"/>
  <c r="T33" i="19"/>
  <c r="G31" i="19"/>
  <c r="G22" i="19"/>
  <c r="G23" i="19" s="1"/>
  <c r="G40" i="19" s="1"/>
  <c r="G15" i="19"/>
  <c r="N21" i="18"/>
  <c r="G21" i="18" s="1"/>
  <c r="G23" i="18" s="1"/>
  <c r="G20" i="18"/>
  <c r="G17" i="18"/>
  <c r="Q16" i="18"/>
  <c r="N7" i="18"/>
  <c r="G7" i="18" s="1"/>
  <c r="G8" i="18" s="1"/>
  <c r="G24" i="18" l="1"/>
  <c r="G41" i="19" s="1"/>
  <c r="W53" i="1"/>
  <c r="W52" i="1" l="1"/>
  <c r="W50" i="15"/>
  <c r="G50" i="15" s="1"/>
  <c r="W76" i="15" l="1"/>
  <c r="G76" i="15" s="1"/>
  <c r="W33" i="10"/>
  <c r="G28" i="10"/>
  <c r="G30" i="10"/>
  <c r="W39" i="1" l="1"/>
  <c r="G39" i="1" s="1"/>
  <c r="V11" i="14" l="1"/>
  <c r="V7" i="14"/>
  <c r="V6" i="14"/>
  <c r="V5" i="14"/>
  <c r="K23" i="14" l="1"/>
  <c r="K24" i="14"/>
  <c r="K18" i="14"/>
  <c r="H17" i="10"/>
  <c r="W17" i="10" s="1"/>
  <c r="N17" i="10"/>
  <c r="W10" i="10"/>
  <c r="W83" i="15"/>
  <c r="G84" i="15" s="1"/>
  <c r="W81" i="15"/>
  <c r="G82" i="15" s="1"/>
  <c r="G80" i="15"/>
  <c r="G75" i="15"/>
  <c r="G72" i="15"/>
  <c r="W69" i="15"/>
  <c r="W68" i="15"/>
  <c r="W67" i="15"/>
  <c r="W66" i="15"/>
  <c r="W65" i="15"/>
  <c r="W64" i="15"/>
  <c r="W63" i="15"/>
  <c r="W62" i="15"/>
  <c r="W61" i="15"/>
  <c r="W60" i="15"/>
  <c r="W59" i="15"/>
  <c r="G59" i="15" s="1"/>
  <c r="W58" i="15"/>
  <c r="W57" i="15"/>
  <c r="W56" i="15"/>
  <c r="W55" i="15"/>
  <c r="W54" i="15"/>
  <c r="G52" i="15"/>
  <c r="G53" i="15" s="1"/>
  <c r="W47" i="15"/>
  <c r="W46" i="15"/>
  <c r="W45" i="15"/>
  <c r="W44" i="15"/>
  <c r="W43" i="15"/>
  <c r="W42" i="15"/>
  <c r="V40" i="15"/>
  <c r="G40" i="15" s="1"/>
  <c r="V39" i="15"/>
  <c r="V38" i="15"/>
  <c r="V37" i="15"/>
  <c r="G37" i="15" s="1"/>
  <c r="V36" i="15"/>
  <c r="G36" i="15" s="1"/>
  <c r="V34" i="15"/>
  <c r="V33" i="15"/>
  <c r="V32" i="15"/>
  <c r="V31" i="15"/>
  <c r="G31" i="15" s="1"/>
  <c r="V30" i="15"/>
  <c r="V29" i="15"/>
  <c r="V28" i="15"/>
  <c r="V27" i="15"/>
  <c r="V13" i="15"/>
  <c r="G13" i="15" s="1"/>
  <c r="X10" i="15"/>
  <c r="X7" i="15"/>
  <c r="X6" i="15"/>
  <c r="G6" i="15"/>
  <c r="G5" i="15"/>
  <c r="G57" i="15" l="1"/>
  <c r="G38" i="15"/>
  <c r="G54" i="15"/>
  <c r="G61" i="15"/>
  <c r="X59" i="15"/>
  <c r="G77" i="15"/>
  <c r="G32" i="15"/>
  <c r="G27" i="15"/>
  <c r="G42" i="15"/>
  <c r="G15" i="15"/>
  <c r="J12" i="15" s="1"/>
  <c r="V12" i="15" s="1"/>
  <c r="G10" i="15" s="1"/>
  <c r="X21" i="15"/>
  <c r="X16" i="15"/>
  <c r="X5" i="15"/>
  <c r="G14" i="15" s="1"/>
  <c r="J9" i="15" s="1"/>
  <c r="V9" i="15" s="1"/>
  <c r="G7" i="15" s="1"/>
  <c r="W87" i="14"/>
  <c r="G87" i="14" s="1"/>
  <c r="G88" i="14" s="1"/>
  <c r="W85" i="14"/>
  <c r="G85" i="14" s="1"/>
  <c r="G86" i="14" s="1"/>
  <c r="W80" i="14"/>
  <c r="G75" i="14"/>
  <c r="W69" i="14"/>
  <c r="W70" i="14"/>
  <c r="W71" i="14"/>
  <c r="W62" i="14"/>
  <c r="G62" i="14" s="1"/>
  <c r="W60" i="14"/>
  <c r="W58" i="14"/>
  <c r="W57" i="14"/>
  <c r="G43" i="14"/>
  <c r="V42" i="14"/>
  <c r="V31" i="14"/>
  <c r="G5" i="14"/>
  <c r="G15" i="14"/>
  <c r="G48" i="15" l="1"/>
  <c r="G70" i="15"/>
  <c r="G35" i="15"/>
  <c r="K17" i="15"/>
  <c r="W16" i="15"/>
  <c r="W21" i="15"/>
  <c r="X11" i="14"/>
  <c r="X7" i="14"/>
  <c r="X6" i="14"/>
  <c r="X5" i="14"/>
  <c r="W22" i="15" l="1"/>
  <c r="K23" i="15" s="1"/>
  <c r="W23" i="15" s="1"/>
  <c r="K24" i="15"/>
  <c r="W17" i="15"/>
  <c r="K18" i="15" s="1"/>
  <c r="W18" i="15" s="1"/>
  <c r="K19" i="15"/>
  <c r="V14" i="14"/>
  <c r="G16" i="14"/>
  <c r="V10" i="14" s="1"/>
  <c r="W23" i="1"/>
  <c r="G43" i="1"/>
  <c r="W28" i="1"/>
  <c r="W31" i="1"/>
  <c r="W34" i="1"/>
  <c r="W37" i="1"/>
  <c r="W19" i="15" l="1"/>
  <c r="K20" i="15"/>
  <c r="W20" i="15" s="1"/>
  <c r="W24" i="15"/>
  <c r="K25" i="15"/>
  <c r="W25" i="15" s="1"/>
  <c r="W7" i="1"/>
  <c r="W8" i="1"/>
  <c r="W11" i="1"/>
  <c r="W14" i="1"/>
  <c r="G21" i="15" l="1"/>
  <c r="G16" i="15"/>
  <c r="G26" i="15" s="1"/>
  <c r="G49" i="15" s="1"/>
  <c r="G85" i="15" s="1"/>
  <c r="W6" i="10"/>
  <c r="W22" i="10" l="1"/>
  <c r="G22" i="10" s="1"/>
  <c r="W21" i="10"/>
  <c r="T20" i="10"/>
  <c r="T19" i="10"/>
  <c r="T18" i="10"/>
  <c r="W38" i="1" l="1"/>
  <c r="W27" i="1" l="1"/>
  <c r="W51" i="1"/>
  <c r="W21" i="1" l="1"/>
  <c r="W20" i="1"/>
  <c r="W19" i="1"/>
  <c r="W18" i="1"/>
  <c r="W16" i="1"/>
  <c r="G15" i="1" l="1"/>
  <c r="G18" i="1"/>
  <c r="V33" i="14" l="1"/>
  <c r="G33" i="14" s="1"/>
  <c r="W26" i="1"/>
  <c r="W32" i="1" l="1"/>
  <c r="W12" i="1"/>
  <c r="W30" i="1"/>
  <c r="W10" i="1"/>
  <c r="W29" i="1"/>
  <c r="W9" i="1"/>
  <c r="W35" i="1"/>
  <c r="W36" i="1"/>
  <c r="W33" i="1" l="1"/>
  <c r="W13" i="1"/>
  <c r="G25" i="1" l="1"/>
  <c r="G40" i="1" s="1"/>
  <c r="W32" i="10"/>
  <c r="W31" i="10"/>
  <c r="G84" i="14"/>
  <c r="K19" i="14" l="1"/>
  <c r="G32" i="10"/>
  <c r="G33" i="10"/>
  <c r="G78" i="14" l="1"/>
  <c r="W18" i="14" l="1"/>
  <c r="V13" i="14" l="1"/>
  <c r="G11" i="14" s="1"/>
  <c r="V9" i="14"/>
  <c r="G7" i="14" s="1"/>
  <c r="W50" i="1" l="1"/>
  <c r="X60" i="15" s="1"/>
  <c r="G50" i="1" l="1"/>
  <c r="X62" i="14"/>
  <c r="X13" i="14"/>
  <c r="W79" i="14" l="1"/>
  <c r="W72" i="14"/>
  <c r="W68" i="14"/>
  <c r="W67" i="14"/>
  <c r="W66" i="14"/>
  <c r="W65" i="14"/>
  <c r="W64" i="14"/>
  <c r="W63" i="14"/>
  <c r="W61" i="14"/>
  <c r="G61" i="14" s="1"/>
  <c r="W59" i="14"/>
  <c r="G59" i="14" s="1"/>
  <c r="W56" i="14"/>
  <c r="G56" i="14" s="1"/>
  <c r="W54" i="14"/>
  <c r="G54" i="14" s="1"/>
  <c r="G55" i="14" s="1"/>
  <c r="W49" i="14"/>
  <c r="W48" i="14"/>
  <c r="W47" i="14"/>
  <c r="W46" i="14"/>
  <c r="W45" i="14"/>
  <c r="W44" i="14"/>
  <c r="G42" i="14"/>
  <c r="V41" i="14"/>
  <c r="V40" i="14"/>
  <c r="V39" i="14"/>
  <c r="G39" i="14" s="1"/>
  <c r="V38" i="14"/>
  <c r="G38" i="14" s="1"/>
  <c r="V36" i="14"/>
  <c r="V35" i="14"/>
  <c r="V34" i="14"/>
  <c r="V32" i="14"/>
  <c r="V30" i="14"/>
  <c r="V29" i="14"/>
  <c r="G79" i="14" l="1"/>
  <c r="G81" i="14" s="1"/>
  <c r="G6" i="14"/>
  <c r="G29" i="14"/>
  <c r="G40" i="14"/>
  <c r="G34" i="14"/>
  <c r="G44" i="14"/>
  <c r="G63" i="14"/>
  <c r="G73" i="14" l="1"/>
  <c r="G50" i="14"/>
  <c r="G37" i="14"/>
  <c r="W19" i="14"/>
  <c r="K26" i="14" l="1"/>
  <c r="W26" i="14" s="1"/>
  <c r="W23" i="14"/>
  <c r="K21" i="14"/>
  <c r="W21" i="14" s="1"/>
  <c r="K27" i="14" l="1"/>
  <c r="W27" i="14" s="1"/>
  <c r="W24" i="14"/>
  <c r="K25" i="14" s="1"/>
  <c r="W25" i="14" s="1"/>
  <c r="K20" i="14"/>
  <c r="W20" i="14" s="1"/>
  <c r="K22" i="14"/>
  <c r="W22" i="14" s="1"/>
  <c r="G23" i="14" l="1"/>
  <c r="G28" i="14" l="1"/>
  <c r="G51" i="14" s="1"/>
  <c r="G89" i="14" s="1"/>
  <c r="W6" i="1" l="1"/>
  <c r="G5" i="1" s="1"/>
  <c r="G9" i="10" l="1"/>
  <c r="N18" i="10" l="1"/>
  <c r="N19" i="10" l="1"/>
  <c r="G51" i="1"/>
  <c r="N20" i="10" l="1"/>
  <c r="G17" i="1" l="1"/>
  <c r="H7" i="10" l="1"/>
  <c r="W7" i="10" s="1"/>
  <c r="G22" i="1" l="1"/>
  <c r="H8" i="10"/>
  <c r="W8" i="10" s="1"/>
  <c r="H18" i="10" l="1"/>
  <c r="W18" i="10" s="1"/>
  <c r="G31" i="10"/>
  <c r="G34" i="10" s="1"/>
  <c r="G25" i="10"/>
  <c r="G26" i="10" s="1"/>
  <c r="G14" i="10"/>
  <c r="G15" i="10" s="1"/>
  <c r="G45" i="1"/>
  <c r="W49" i="1"/>
  <c r="G23" i="1"/>
  <c r="G24" i="1" s="1"/>
  <c r="G13" i="10"/>
  <c r="G49" i="1" l="1"/>
  <c r="G54" i="1" s="1"/>
  <c r="G55" i="1" s="1"/>
  <c r="G90" i="14" s="1"/>
  <c r="G5" i="10"/>
  <c r="G11" i="10" s="1"/>
  <c r="H19" i="10"/>
  <c r="W19" i="10" s="1"/>
  <c r="G58" i="1" l="1"/>
  <c r="G56" i="1"/>
  <c r="H20" i="10"/>
  <c r="W20" i="10" s="1"/>
  <c r="G16" i="10" s="1"/>
  <c r="G23" i="10" s="1"/>
  <c r="G35" i="10" s="1"/>
  <c r="G36" i="10" l="1"/>
  <c r="G86" i="15"/>
</calcChain>
</file>

<file path=xl/sharedStrings.xml><?xml version="1.0" encoding="utf-8"?>
<sst xmlns="http://schemas.openxmlformats.org/spreadsheetml/2006/main" count="1311" uniqueCount="283">
  <si>
    <t xml:space="preserve">◆ 세입                                                                                                      </t>
    <phoneticPr fontId="4" type="noConversion"/>
  </si>
  <si>
    <t xml:space="preserve">  (단위:원)</t>
    <phoneticPr fontId="4" type="noConversion"/>
  </si>
  <si>
    <t>과목</t>
  </si>
  <si>
    <t>예산액</t>
    <phoneticPr fontId="4" type="noConversion"/>
  </si>
  <si>
    <t>산출근거</t>
    <phoneticPr fontId="4" type="noConversion"/>
  </si>
  <si>
    <t>관</t>
  </si>
  <si>
    <t>항</t>
  </si>
  <si>
    <t>목</t>
  </si>
  <si>
    <t>01</t>
    <phoneticPr fontId="4" type="noConversion"/>
  </si>
  <si>
    <t>입소자
부담금수입</t>
    <phoneticPr fontId="4" type="noConversion"/>
  </si>
  <si>
    <t>입소비용수입</t>
  </si>
  <si>
    <t>본인부담비용수입</t>
    <phoneticPr fontId="4" type="noConversion"/>
  </si>
  <si>
    <t>×</t>
    <phoneticPr fontId="4" type="noConversion"/>
  </si>
  <si>
    <t>%</t>
    <phoneticPr fontId="4" type="noConversion"/>
  </si>
  <si>
    <t>명</t>
    <phoneticPr fontId="4" type="noConversion"/>
  </si>
  <si>
    <t>=</t>
    <phoneticPr fontId="4" type="noConversion"/>
  </si>
  <si>
    <t>월</t>
    <phoneticPr fontId="4" type="noConversion"/>
  </si>
  <si>
    <t>식대비용수입</t>
    <phoneticPr fontId="4" type="noConversion"/>
  </si>
  <si>
    <t>합계</t>
  </si>
  <si>
    <t>04</t>
    <phoneticPr fontId="4" type="noConversion"/>
  </si>
  <si>
    <t>보조금수입</t>
  </si>
  <si>
    <t>경상보조금수입</t>
    <phoneticPr fontId="4" type="noConversion"/>
  </si>
  <si>
    <t>05</t>
    <phoneticPr fontId="4" type="noConversion"/>
  </si>
  <si>
    <t>후원금수입</t>
  </si>
  <si>
    <t>비지정후원금</t>
  </si>
  <si>
    <t>06</t>
    <phoneticPr fontId="4" type="noConversion"/>
  </si>
  <si>
    <t>요양급여수입</t>
  </si>
  <si>
    <t>장기요양급여수입</t>
  </si>
  <si>
    <t>08</t>
    <phoneticPr fontId="4" type="noConversion"/>
  </si>
  <si>
    <t>전입금</t>
  </si>
  <si>
    <t>법인전입금</t>
    <phoneticPr fontId="4" type="noConversion"/>
  </si>
  <si>
    <t>09</t>
    <phoneticPr fontId="4" type="noConversion"/>
  </si>
  <si>
    <t>이월금</t>
  </si>
  <si>
    <t>전년도이월금</t>
  </si>
  <si>
    <t>잡수익</t>
  </si>
  <si>
    <t>기타예금이자수입</t>
  </si>
  <si>
    <t>=</t>
    <phoneticPr fontId="4" type="noConversion"/>
  </si>
  <si>
    <t>세입총액</t>
  </si>
  <si>
    <t>일용잡금</t>
  </si>
  <si>
    <t>소계</t>
  </si>
  <si>
    <t>업무추진비</t>
  </si>
  <si>
    <t>기관운영비</t>
  </si>
  <si>
    <t>직책보조비</t>
  </si>
  <si>
    <t>회의비</t>
  </si>
  <si>
    <t>운영비</t>
  </si>
  <si>
    <t>여비</t>
  </si>
  <si>
    <t>차량비</t>
  </si>
  <si>
    <t>기타운영비</t>
  </si>
  <si>
    <t>재산조성비</t>
  </si>
  <si>
    <t>시설비</t>
  </si>
  <si>
    <t>자산취득비</t>
  </si>
  <si>
    <t>사업비</t>
  </si>
  <si>
    <t>생계비</t>
  </si>
  <si>
    <t>수용기관경비</t>
  </si>
  <si>
    <t>의료비</t>
  </si>
  <si>
    <t>장의비</t>
  </si>
  <si>
    <t>전출금</t>
  </si>
  <si>
    <t>부채상환금</t>
  </si>
  <si>
    <t>원금상환금</t>
  </si>
  <si>
    <t>이자지불금</t>
  </si>
  <si>
    <t>잡지출</t>
  </si>
  <si>
    <t>예비비</t>
  </si>
  <si>
    <t>세출총액</t>
  </si>
  <si>
    <t>명</t>
    <phoneticPr fontId="3" type="noConversion"/>
  </si>
  <si>
    <t>(기초)</t>
    <phoneticPr fontId="3" type="noConversion"/>
  </si>
  <si>
    <t>(경감)</t>
    <phoneticPr fontId="3" type="noConversion"/>
  </si>
  <si>
    <t>(일반)</t>
    <phoneticPr fontId="3" type="noConversion"/>
  </si>
  <si>
    <t>×</t>
    <phoneticPr fontId="3" type="noConversion"/>
  </si>
  <si>
    <t>개월</t>
    <phoneticPr fontId="3" type="noConversion"/>
  </si>
  <si>
    <t>=</t>
    <phoneticPr fontId="3" type="noConversion"/>
  </si>
  <si>
    <t xml:space="preserve"> - 직원급식비</t>
    <phoneticPr fontId="3" type="noConversion"/>
  </si>
  <si>
    <t>×</t>
    <phoneticPr fontId="3" type="noConversion"/>
  </si>
  <si>
    <t>%</t>
    <phoneticPr fontId="3" type="noConversion"/>
  </si>
  <si>
    <t>월</t>
    <phoneticPr fontId="3" type="noConversion"/>
  </si>
  <si>
    <t>일</t>
    <phoneticPr fontId="3" type="noConversion"/>
  </si>
  <si>
    <t>명</t>
    <phoneticPr fontId="3" type="noConversion"/>
  </si>
  <si>
    <t>=</t>
    <phoneticPr fontId="3" type="noConversion"/>
  </si>
  <si>
    <t>기타잡수입</t>
    <phoneticPr fontId="3" type="noConversion"/>
  </si>
  <si>
    <t>×</t>
    <phoneticPr fontId="15" type="noConversion"/>
  </si>
  <si>
    <t>07</t>
    <phoneticPr fontId="3" type="noConversion"/>
  </si>
  <si>
    <t>차입금</t>
    <phoneticPr fontId="3" type="noConversion"/>
  </si>
  <si>
    <t>금융기관차입금</t>
    <phoneticPr fontId="3" type="noConversion"/>
  </si>
  <si>
    <t>기타차입금</t>
    <phoneticPr fontId="3" type="noConversion"/>
  </si>
  <si>
    <t xml:space="preserve"> 생계비 외 월</t>
    <phoneticPr fontId="4" type="noConversion"/>
  </si>
  <si>
    <t xml:space="preserve"> 월동대책비</t>
    <phoneticPr fontId="4" type="noConversion"/>
  </si>
  <si>
    <t xml:space="preserve"> 특별위로금</t>
    <phoneticPr fontId="4" type="noConversion"/>
  </si>
  <si>
    <t xml:space="preserve"> 직원복지수당</t>
    <phoneticPr fontId="4" type="noConversion"/>
  </si>
  <si>
    <t>1식</t>
    <phoneticPr fontId="15" type="noConversion"/>
  </si>
  <si>
    <t>임차료</t>
    <phoneticPr fontId="17" type="noConversion"/>
  </si>
  <si>
    <t>예비비 및
 기타</t>
    <phoneticPr fontId="17" type="noConversion"/>
  </si>
  <si>
    <t>예비비</t>
    <phoneticPr fontId="17" type="noConversion"/>
  </si>
  <si>
    <t>반환금</t>
    <phoneticPr fontId="17" type="noConversion"/>
  </si>
  <si>
    <t>적립금 및 준비금</t>
    <phoneticPr fontId="17" type="noConversion"/>
  </si>
  <si>
    <t>운영충당적립금</t>
    <phoneticPr fontId="17" type="noConversion"/>
  </si>
  <si>
    <t>적립금 및 준비금 지출
(특별회계)</t>
    <phoneticPr fontId="17" type="noConversion"/>
  </si>
  <si>
    <t>◆ 세출</t>
    <phoneticPr fontId="3" type="noConversion"/>
  </si>
  <si>
    <t xml:space="preserve">  (단위:원)</t>
    <phoneticPr fontId="3" type="noConversion"/>
  </si>
  <si>
    <t>예산액</t>
    <phoneticPr fontId="3" type="noConversion"/>
  </si>
  <si>
    <t>산출근거</t>
    <phoneticPr fontId="3" type="noConversion"/>
  </si>
  <si>
    <t>각종수당
(직접비)</t>
    <phoneticPr fontId="3" type="noConversion"/>
  </si>
  <si>
    <t>각종수당
(간접비)</t>
    <phoneticPr fontId="17" type="noConversion"/>
  </si>
  <si>
    <t xml:space="preserve"> - 국민연금</t>
    <phoneticPr fontId="3" type="noConversion"/>
  </si>
  <si>
    <t xml:space="preserve"> - 건강보험</t>
    <phoneticPr fontId="3" type="noConversion"/>
  </si>
  <si>
    <t xml:space="preserve"> - 장기요양보험</t>
    <phoneticPr fontId="3" type="noConversion"/>
  </si>
  <si>
    <t xml:space="preserve"> - 고용보험</t>
    <phoneticPr fontId="3" type="noConversion"/>
  </si>
  <si>
    <t xml:space="preserve"> - 산재보험</t>
    <phoneticPr fontId="3" type="noConversion"/>
  </si>
  <si>
    <t xml:space="preserve"> - 입소상담경비</t>
    <phoneticPr fontId="3" type="noConversion"/>
  </si>
  <si>
    <t>분기</t>
    <phoneticPr fontId="3" type="noConversion"/>
  </si>
  <si>
    <t xml:space="preserve"> - 보호자간담회</t>
    <phoneticPr fontId="3" type="noConversion"/>
  </si>
  <si>
    <t>수용비및수수료</t>
    <phoneticPr fontId="3" type="noConversion"/>
  </si>
  <si>
    <t xml:space="preserve"> - 인터넷사용료외  </t>
    <phoneticPr fontId="3" type="noConversion"/>
  </si>
  <si>
    <t>공공요금 및 제세공과금</t>
    <phoneticPr fontId="17" type="noConversion"/>
  </si>
  <si>
    <t xml:space="preserve"> - 전화,전기요금외</t>
    <phoneticPr fontId="3" type="noConversion"/>
  </si>
  <si>
    <t>임차료</t>
    <phoneticPr fontId="17" type="noConversion"/>
  </si>
  <si>
    <t>회</t>
    <phoneticPr fontId="3" type="noConversion"/>
  </si>
  <si>
    <t xml:space="preserve"> - 명절선물</t>
    <phoneticPr fontId="3" type="noConversion"/>
  </si>
  <si>
    <t>년</t>
    <phoneticPr fontId="3" type="noConversion"/>
  </si>
  <si>
    <t xml:space="preserve"> - 상해공제보험</t>
    <phoneticPr fontId="3" type="noConversion"/>
  </si>
  <si>
    <t>02</t>
    <phoneticPr fontId="3" type="noConversion"/>
  </si>
  <si>
    <t>시설비</t>
    <phoneticPr fontId="3" type="noConversion"/>
  </si>
  <si>
    <t>시설장비
유지비</t>
    <phoneticPr fontId="3" type="noConversion"/>
  </si>
  <si>
    <t>03</t>
    <phoneticPr fontId="3" type="noConversion"/>
  </si>
  <si>
    <t>사업비</t>
    <phoneticPr fontId="3" type="noConversion"/>
  </si>
  <si>
    <t>프로그램사업비</t>
    <phoneticPr fontId="3" type="noConversion"/>
  </si>
  <si>
    <t xml:space="preserve"> - 인지기능 프로그램</t>
    <phoneticPr fontId="3" type="noConversion"/>
  </si>
  <si>
    <t xml:space="preserve"> - 여가활동 프로그램</t>
    <phoneticPr fontId="3" type="noConversion"/>
  </si>
  <si>
    <t xml:space="preserve"> - 생신잔치</t>
    <phoneticPr fontId="3" type="noConversion"/>
  </si>
  <si>
    <t xml:space="preserve"> - 어버이날 행사</t>
    <phoneticPr fontId="3" type="noConversion"/>
  </si>
  <si>
    <t xml:space="preserve"> - 명절 행사</t>
    <phoneticPr fontId="3" type="noConversion"/>
  </si>
  <si>
    <t xml:space="preserve"> - 크리스마스 행사</t>
    <phoneticPr fontId="3" type="noConversion"/>
  </si>
  <si>
    <t xml:space="preserve"> - 나들이</t>
    <phoneticPr fontId="3" type="noConversion"/>
  </si>
  <si>
    <t>04</t>
    <phoneticPr fontId="3" type="noConversion"/>
  </si>
  <si>
    <t>06</t>
    <phoneticPr fontId="3" type="noConversion"/>
  </si>
  <si>
    <t>부채상환금</t>
    <phoneticPr fontId="3" type="noConversion"/>
  </si>
  <si>
    <t xml:space="preserve"> - 촉탁진료비</t>
    <phoneticPr fontId="3" type="noConversion"/>
  </si>
  <si>
    <t>08</t>
    <phoneticPr fontId="3" type="noConversion"/>
  </si>
  <si>
    <t>예비비 및
 기타</t>
    <phoneticPr fontId="17" type="noConversion"/>
  </si>
  <si>
    <t>예비비</t>
    <phoneticPr fontId="17" type="noConversion"/>
  </si>
  <si>
    <t>반환금</t>
    <phoneticPr fontId="17" type="noConversion"/>
  </si>
  <si>
    <t>09</t>
    <phoneticPr fontId="3" type="noConversion"/>
  </si>
  <si>
    <t>적립금 및 준비금</t>
    <phoneticPr fontId="17" type="noConversion"/>
  </si>
  <si>
    <t>운영충당적립금</t>
    <phoneticPr fontId="17" type="noConversion"/>
  </si>
  <si>
    <t>적립금 및 준비금 지출
(특별회계)</t>
    <phoneticPr fontId="17" type="noConversion"/>
  </si>
  <si>
    <t xml:space="preserve"> - 유관처축의금</t>
    <phoneticPr fontId="3" type="noConversion"/>
  </si>
  <si>
    <t xml:space="preserve"> - 유관처부의금</t>
    <phoneticPr fontId="3" type="noConversion"/>
  </si>
  <si>
    <t xml:space="preserve"> - 운영위원회</t>
    <phoneticPr fontId="3" type="noConversion"/>
  </si>
  <si>
    <t xml:space="preserve"> - 교통비 외</t>
    <phoneticPr fontId="3" type="noConversion"/>
  </si>
  <si>
    <t xml:space="preserve"> - 배상보험 외</t>
    <phoneticPr fontId="3" type="noConversion"/>
  </si>
  <si>
    <t xml:space="preserve"> - 교육비</t>
    <phoneticPr fontId="3" type="noConversion"/>
  </si>
  <si>
    <t xml:space="preserve"> - 부식대 외</t>
    <phoneticPr fontId="3" type="noConversion"/>
  </si>
  <si>
    <t xml:space="preserve"> - 생활물품 외</t>
    <phoneticPr fontId="3" type="noConversion"/>
  </si>
  <si>
    <t>사회보험
부담비용
(직접비)</t>
    <phoneticPr fontId="3" type="noConversion"/>
  </si>
  <si>
    <t>사회보험
부담비용
(간접비)</t>
    <phoneticPr fontId="3" type="noConversion"/>
  </si>
  <si>
    <t>직원식재료
수입</t>
    <phoneticPr fontId="4" type="noConversion"/>
  </si>
  <si>
    <t>전년도이월금
(후원금)</t>
    <phoneticPr fontId="3" type="noConversion"/>
  </si>
  <si>
    <t>법인회계전출금</t>
    <phoneticPr fontId="3" type="noConversion"/>
  </si>
  <si>
    <t xml:space="preserve"> 명절귀성여비</t>
    <phoneticPr fontId="3" type="noConversion"/>
  </si>
  <si>
    <t xml:space="preserve"> 복지수당</t>
    <phoneticPr fontId="3" type="noConversion"/>
  </si>
  <si>
    <t>시군구보조금</t>
    <phoneticPr fontId="4" type="noConversion"/>
  </si>
  <si>
    <t>급여
(간접비)</t>
    <phoneticPr fontId="17" type="noConversion"/>
  </si>
  <si>
    <t>월</t>
    <phoneticPr fontId="4" type="noConversion"/>
  </si>
  <si>
    <t xml:space="preserve"> - 입소보호 </t>
    <phoneticPr fontId="4" type="noConversion"/>
  </si>
  <si>
    <t>×</t>
  </si>
  <si>
    <t>인력가산</t>
    <phoneticPr fontId="3" type="noConversion"/>
  </si>
  <si>
    <t>급여
(직접비)</t>
    <phoneticPr fontId="17" type="noConversion"/>
  </si>
  <si>
    <t xml:space="preserve"> - 어르신 약제및 진료비</t>
    <phoneticPr fontId="3" type="noConversion"/>
  </si>
  <si>
    <t xml:space="preserve"> - 검체지원금</t>
    <phoneticPr fontId="15" type="noConversion"/>
  </si>
  <si>
    <t>인건비</t>
    <phoneticPr fontId="17" type="noConversion"/>
  </si>
  <si>
    <t>사무비</t>
    <phoneticPr fontId="17" type="noConversion"/>
  </si>
  <si>
    <t>퇴직금및퇴직적립금</t>
    <phoneticPr fontId="3" type="noConversion"/>
  </si>
  <si>
    <t xml:space="preserve"> - 월급여 해당분(직접비)</t>
    <phoneticPr fontId="3" type="noConversion"/>
  </si>
  <si>
    <t xml:space="preserve"> - 월급여 해당분(간접비)</t>
    <phoneticPr fontId="3" type="noConversion"/>
  </si>
  <si>
    <t>=</t>
    <phoneticPr fontId="17" type="noConversion"/>
  </si>
  <si>
    <t xml:space="preserve"> 강사료</t>
    <phoneticPr fontId="17" type="noConversion"/>
  </si>
  <si>
    <t>개월</t>
    <phoneticPr fontId="17" type="noConversion"/>
  </si>
  <si>
    <t xml:space="preserve"> - 기관 광고비 외</t>
    <phoneticPr fontId="17" type="noConversion"/>
  </si>
  <si>
    <t>월</t>
    <phoneticPr fontId="17" type="noConversion"/>
  </si>
  <si>
    <t xml:space="preserve"> - 원장 외</t>
    <phoneticPr fontId="3" type="noConversion"/>
  </si>
  <si>
    <t xml:space="preserve"> - 기타회의</t>
    <phoneticPr fontId="3" type="noConversion"/>
  </si>
  <si>
    <t xml:space="preserve"> - 차량유대 외</t>
    <phoneticPr fontId="3" type="noConversion"/>
  </si>
  <si>
    <t xml:space="preserve"> - 주차장 토지대부료</t>
    <phoneticPr fontId="17" type="noConversion"/>
  </si>
  <si>
    <t xml:space="preserve"> - 회식비</t>
    <phoneticPr fontId="3" type="noConversion"/>
  </si>
  <si>
    <t xml:space="preserve"> - 피복비</t>
    <phoneticPr fontId="3" type="noConversion"/>
  </si>
  <si>
    <t>회</t>
    <phoneticPr fontId="17" type="noConversion"/>
  </si>
  <si>
    <t xml:space="preserve"> - 워크샵</t>
    <phoneticPr fontId="3" type="noConversion"/>
  </si>
  <si>
    <t xml:space="preserve"> - EV 보수비 외</t>
    <phoneticPr fontId="3" type="noConversion"/>
  </si>
  <si>
    <t xml:space="preserve"> - 특별급식비</t>
    <phoneticPr fontId="17" type="noConversion"/>
  </si>
  <si>
    <t>×</t>
    <phoneticPr fontId="17" type="noConversion"/>
  </si>
  <si>
    <t>명</t>
    <phoneticPr fontId="17" type="noConversion"/>
  </si>
  <si>
    <t xml:space="preserve"> - 직원 중식, 간식비</t>
    <phoneticPr fontId="17" type="noConversion"/>
  </si>
  <si>
    <t xml:space="preserve"> - 어르신피복비</t>
    <phoneticPr fontId="17" type="noConversion"/>
  </si>
  <si>
    <t>벌</t>
    <phoneticPr fontId="17" type="noConversion"/>
  </si>
  <si>
    <t xml:space="preserve"> - </t>
    <phoneticPr fontId="17" type="noConversion"/>
  </si>
  <si>
    <t>분기</t>
    <phoneticPr fontId="17" type="noConversion"/>
  </si>
  <si>
    <t xml:space="preserve"> - 강사료</t>
    <phoneticPr fontId="3" type="noConversion"/>
  </si>
  <si>
    <t xml:space="preserve"> - 지역사회개발 사업</t>
    <phoneticPr fontId="3" type="noConversion"/>
  </si>
  <si>
    <t xml:space="preserve"> - 자원봉사 및 후원사업</t>
    <phoneticPr fontId="3" type="noConversion"/>
  </si>
  <si>
    <t xml:space="preserve"> - 회의 시 여비 및 경비조</t>
    <phoneticPr fontId="3" type="noConversion"/>
  </si>
  <si>
    <t xml:space="preserve"> - 검체지원금 지급</t>
    <phoneticPr fontId="17" type="noConversion"/>
  </si>
  <si>
    <t xml:space="preserve"> - 매월 적립</t>
    <phoneticPr fontId="3" type="noConversion"/>
  </si>
  <si>
    <t>월</t>
    <phoneticPr fontId="3" type="noConversion"/>
  </si>
  <si>
    <t>운영충당 적립금</t>
    <phoneticPr fontId="17" type="noConversion"/>
  </si>
  <si>
    <t>환경개선준비금</t>
    <phoneticPr fontId="17" type="noConversion"/>
  </si>
  <si>
    <t>시설환경개선준비금</t>
    <phoneticPr fontId="17" type="noConversion"/>
  </si>
  <si>
    <t>월</t>
    <phoneticPr fontId="15" type="noConversion"/>
  </si>
  <si>
    <t>일</t>
    <phoneticPr fontId="15" type="noConversion"/>
  </si>
  <si>
    <t>0.25</t>
    <phoneticPr fontId="3" type="noConversion"/>
  </si>
  <si>
    <t>(휴가비포함)</t>
    <phoneticPr fontId="3" type="noConversion"/>
  </si>
  <si>
    <t>=</t>
    <phoneticPr fontId="3" type="noConversion"/>
  </si>
  <si>
    <t xml:space="preserve"> (간접비) 원장 외 2명</t>
    <phoneticPr fontId="3" type="noConversion"/>
  </si>
  <si>
    <t xml:space="preserve"> (직접비) 각종수당</t>
    <phoneticPr fontId="17" type="noConversion"/>
  </si>
  <si>
    <t>장기근속</t>
    <phoneticPr fontId="17" type="noConversion"/>
  </si>
  <si>
    <t>원장님 국민연금분 제외함</t>
    <phoneticPr fontId="17" type="noConversion"/>
  </si>
  <si>
    <t xml:space="preserve"> - 물품 구입 외 </t>
    <phoneticPr fontId="17" type="noConversion"/>
  </si>
  <si>
    <t>직접</t>
    <phoneticPr fontId="17" type="noConversion"/>
  </si>
  <si>
    <t>간접</t>
    <phoneticPr fontId="17" type="noConversion"/>
  </si>
  <si>
    <t>각종수당</t>
    <phoneticPr fontId="17" type="noConversion"/>
  </si>
  <si>
    <t>가산금수입</t>
    <phoneticPr fontId="3" type="noConversion"/>
  </si>
  <si>
    <t>장기근속수당</t>
    <phoneticPr fontId="3" type="noConversion"/>
  </si>
  <si>
    <t>장기근속</t>
    <phoneticPr fontId="3" type="noConversion"/>
  </si>
  <si>
    <t>가산금수입</t>
    <phoneticPr fontId="15" type="noConversion"/>
  </si>
  <si>
    <t xml:space="preserve"> - 팀장 외</t>
    <phoneticPr fontId="3" type="noConversion"/>
  </si>
  <si>
    <t xml:space="preserve"> (간접비) 각종수당</t>
    <phoneticPr fontId="17" type="noConversion"/>
  </si>
  <si>
    <t>(장기근속수당 160,000원 포함)</t>
    <phoneticPr fontId="17" type="noConversion"/>
  </si>
  <si>
    <t>( 주차장 3필지 총 합 3,900,000)</t>
    <phoneticPr fontId="17" type="noConversion"/>
  </si>
  <si>
    <t>(장기근속수당 100,000원 포함)</t>
    <phoneticPr fontId="17" type="noConversion"/>
  </si>
  <si>
    <t xml:space="preserve"> (직접비) 각종수당 월 </t>
    <phoneticPr fontId="17" type="noConversion"/>
  </si>
  <si>
    <t xml:space="preserve"> (간접비) 각종수당 월 </t>
    <phoneticPr fontId="17" type="noConversion"/>
  </si>
  <si>
    <t>- 고용지원금</t>
    <phoneticPr fontId="3" type="noConversion"/>
  </si>
  <si>
    <t>01</t>
    <phoneticPr fontId="3" type="noConversion"/>
  </si>
  <si>
    <t>사무비</t>
  </si>
  <si>
    <t>인건비</t>
  </si>
  <si>
    <t>급여</t>
  </si>
  <si>
    <t>제수당</t>
    <phoneticPr fontId="3" type="noConversion"/>
  </si>
  <si>
    <t>퇴직금및퇴직적립금</t>
  </si>
  <si>
    <t>사회보험부담비용</t>
  </si>
  <si>
    <t>기타후생비</t>
  </si>
  <si>
    <t>수용비및수수료</t>
  </si>
  <si>
    <t xml:space="preserve"> - 등기수수료 외</t>
    <phoneticPr fontId="3" type="noConversion"/>
  </si>
  <si>
    <t>공공요금</t>
  </si>
  <si>
    <t>제세공과금</t>
  </si>
  <si>
    <t xml:space="preserve"> - 등록세, 협회비 외</t>
    <phoneticPr fontId="3" type="noConversion"/>
  </si>
  <si>
    <t>재산조성비</t>
    <phoneticPr fontId="3" type="noConversion"/>
  </si>
  <si>
    <t>시설장비유지비</t>
  </si>
  <si>
    <t>요양회계전출금</t>
    <phoneticPr fontId="3" type="noConversion"/>
  </si>
  <si>
    <t xml:space="preserve">요양회계전출금      후원금 </t>
    <phoneticPr fontId="3" type="noConversion"/>
  </si>
  <si>
    <t>안심종합전출금</t>
    <phoneticPr fontId="3" type="noConversion"/>
  </si>
  <si>
    <t xml:space="preserve"> - 원금상환액 월 1,176,470 x 12개월</t>
    <phoneticPr fontId="3" type="noConversion"/>
  </si>
  <si>
    <t>미지급금</t>
    <phoneticPr fontId="3" type="noConversion"/>
  </si>
  <si>
    <t xml:space="preserve">◆ 세입                                                                                                      </t>
    <phoneticPr fontId="3" type="noConversion"/>
  </si>
  <si>
    <t>보조금수입</t>
    <phoneticPr fontId="3" type="noConversion"/>
  </si>
  <si>
    <t>자본보조금수입</t>
  </si>
  <si>
    <t>05</t>
    <phoneticPr fontId="3" type="noConversion"/>
  </si>
  <si>
    <t>비지정후원금수입</t>
  </si>
  <si>
    <t>차입금</t>
  </si>
  <si>
    <t>금융기관차입금</t>
  </si>
  <si>
    <t>기타차입금</t>
  </si>
  <si>
    <t>요양시설전입급</t>
    <phoneticPr fontId="3" type="noConversion"/>
  </si>
  <si>
    <t xml:space="preserve"> - 회의시 여비 2회 700,000</t>
    <phoneticPr fontId="3" type="noConversion"/>
  </si>
  <si>
    <t xml:space="preserve"> - 회의시 경비 2회 300,000</t>
    <phoneticPr fontId="3" type="noConversion"/>
  </si>
  <si>
    <t>안심종합전입금</t>
    <phoneticPr fontId="3" type="noConversion"/>
  </si>
  <si>
    <t xml:space="preserve"> 원금상환액 월 1,176,470 × 12월 = 14,117,640</t>
    <phoneticPr fontId="3" type="noConversion"/>
  </si>
  <si>
    <t>잡수입</t>
  </si>
  <si>
    <t>기타잡수입</t>
  </si>
  <si>
    <t>29명기준/기초6명, 경감:14명, 일반9명 (1등급:3명 2등급:5명, 3~5등급:21명기준)</t>
    <phoneticPr fontId="4" type="noConversion"/>
  </si>
  <si>
    <t xml:space="preserve"> (직접비) 팀장외17명</t>
    <phoneticPr fontId="17" type="noConversion"/>
  </si>
  <si>
    <t>(장기근속수당 1,160,000원 포함)</t>
    <phoneticPr fontId="17" type="noConversion"/>
  </si>
  <si>
    <t xml:space="preserve"> - 생활실 침대, 옥상방수공사 외 </t>
    <phoneticPr fontId="17" type="noConversion"/>
  </si>
  <si>
    <t xml:space="preserve"> - 5명기준/ 경감 2명, 일반 1명, 기초 2명 (일 8시간 월 20일, 4등급기준)</t>
    <phoneticPr fontId="3" type="noConversion"/>
  </si>
  <si>
    <t xml:space="preserve"> - 주야간보호 5명기준 </t>
    <phoneticPr fontId="3" type="noConversion"/>
  </si>
  <si>
    <t xml:space="preserve"> (직접비) 최연숙외1명 월 4,192,540</t>
    <phoneticPr fontId="17" type="noConversion"/>
  </si>
  <si>
    <t xml:space="preserve"> (간접비) 조리원 1명 월 2,096,270</t>
    <phoneticPr fontId="3" type="noConversion"/>
  </si>
  <si>
    <t>(장기근속수당 60,000원 포함)</t>
    <phoneticPr fontId="17" type="noConversion"/>
  </si>
  <si>
    <t xml:space="preserve"> - 5명기준/ 경감 3명, 일반 2명, 기초2명 (일 8시간 월 20일, 5등급기준)</t>
    <phoneticPr fontId="3" type="noConversion"/>
  </si>
  <si>
    <t>월</t>
    <phoneticPr fontId="17" type="noConversion"/>
  </si>
  <si>
    <t>2025년 사회복지법인느티나무 예산서</t>
    <phoneticPr fontId="3" type="noConversion"/>
  </si>
  <si>
    <t>2025년 안심노인요양시설 예산서</t>
    <phoneticPr fontId="4" type="noConversion"/>
  </si>
  <si>
    <t>2025년 안심노인요양시설 예산서</t>
    <phoneticPr fontId="3" type="noConversion"/>
  </si>
  <si>
    <t>2025년 안심노인요양시설 주간보호 예산서</t>
    <phoneticPr fontId="3" type="noConversion"/>
  </si>
  <si>
    <t xml:space="preserve"> 이자납부액 월 250,000 × 12월 = 3,000,000</t>
    <phoneticPr fontId="3" type="noConversion"/>
  </si>
  <si>
    <t>- 실습비 외</t>
    <phoneticPr fontId="3" type="noConversion"/>
  </si>
  <si>
    <t xml:space="preserve"> - 회의시 여비 2회 700,000                                           - 회의시 여비 경비 2회 300,000</t>
    <phoneticPr fontId="3" type="noConversion"/>
  </si>
  <si>
    <t xml:space="preserve"> - 이자납부액 월 250,000x 12개월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</si>
</sst>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.0_);[Red]\(#,##0.0\)"/>
    <numFmt numFmtId="178" formatCode="#,##0.00_);[Red]\(#,##0.00\)"/>
    <numFmt numFmtId="179" formatCode="#,##0.000_);[Red]\(#,##0.000\)"/>
  </numFmts>
  <fonts count="24" x14ac:knownFonts="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8"/>
      <name val="휴먼엑스포"/>
      <family val="1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2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2"/>
      <color indexed="8"/>
      <name val="Arial Narrow"/>
      <family val="2"/>
    </font>
    <font>
      <sz val="9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7"/>
      <color indexed="8"/>
      <name val="굴림"/>
      <family val="3"/>
      <charset val="129"/>
    </font>
    <font>
      <sz val="8"/>
      <name val="맑은 고딕"/>
      <family val="3"/>
      <charset val="129"/>
    </font>
    <font>
      <sz val="12"/>
      <color rgb="FFFF000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7"/>
      <color indexed="8"/>
      <name val="맑은 고딕"/>
      <family val="3"/>
      <charset val="129"/>
    </font>
    <font>
      <sz val="12"/>
      <color theme="1"/>
      <name val="Arial Narrow"/>
      <family val="2"/>
    </font>
    <font>
      <sz val="10"/>
      <color indexed="8"/>
      <name val="Arial Narrow"/>
      <family val="2"/>
    </font>
    <font>
      <sz val="6"/>
      <color indexed="8"/>
      <name val="굴림"/>
      <family val="3"/>
      <charset val="129"/>
    </font>
    <font>
      <sz val="11"/>
      <color indexed="8"/>
      <name val="Arial Narrow"/>
      <family val="2"/>
    </font>
    <font>
      <sz val="8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673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41" fontId="7" fillId="0" borderId="0" xfId="1" applyFont="1" applyBorder="1" applyAlignment="1">
      <alignment horizontal="left" vertical="center"/>
    </xf>
    <xf numFmtId="176" fontId="7" fillId="0" borderId="0" xfId="0" quotePrefix="1" applyNumberFormat="1" applyFont="1" applyAlignment="1">
      <alignment horizontal="left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176" fontId="7" fillId="0" borderId="4" xfId="0" quotePrefix="1" applyNumberFormat="1" applyFont="1" applyBorder="1" applyAlignment="1">
      <alignment horizontal="left" vertical="center" wrapText="1"/>
    </xf>
    <xf numFmtId="41" fontId="10" fillId="0" borderId="6" xfId="1" applyFont="1" applyBorder="1" applyAlignment="1">
      <alignment horizontal="right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left" vertical="center" wrapText="1"/>
    </xf>
    <xf numFmtId="176" fontId="7" fillId="0" borderId="8" xfId="0" quotePrefix="1" applyNumberFormat="1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41" fontId="11" fillId="0" borderId="0" xfId="1" applyFont="1">
      <alignment vertical="center"/>
    </xf>
    <xf numFmtId="176" fontId="7" fillId="0" borderId="0" xfId="0" applyNumberFormat="1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1" applyFont="1">
      <alignment vertical="center"/>
    </xf>
    <xf numFmtId="41" fontId="12" fillId="0" borderId="0" xfId="1" applyFont="1">
      <alignment vertical="center"/>
    </xf>
    <xf numFmtId="176" fontId="7" fillId="0" borderId="0" xfId="0" applyNumberFormat="1" applyFont="1" applyAlignment="1">
      <alignment horizontal="right" vertical="center" wrapText="1"/>
    </xf>
    <xf numFmtId="41" fontId="5" fillId="0" borderId="0" xfId="1" applyFont="1">
      <alignment vertical="center"/>
    </xf>
    <xf numFmtId="41" fontId="7" fillId="0" borderId="0" xfId="1" applyFont="1" applyAlignment="1">
      <alignment horizontal="center" vertical="center"/>
    </xf>
    <xf numFmtId="41" fontId="7" fillId="0" borderId="0" xfId="1" applyFont="1" applyAlignment="1">
      <alignment horizontal="left" vertical="center"/>
    </xf>
    <xf numFmtId="41" fontId="7" fillId="0" borderId="0" xfId="1" applyFont="1" applyAlignment="1">
      <alignment horizontal="right" vertical="center"/>
    </xf>
    <xf numFmtId="0" fontId="6" fillId="0" borderId="0" xfId="0" applyFont="1">
      <alignment vertical="center"/>
    </xf>
    <xf numFmtId="176" fontId="7" fillId="0" borderId="0" xfId="0" applyNumberFormat="1" applyFont="1" applyAlignment="1">
      <alignment vertical="center" wrapText="1"/>
    </xf>
    <xf numFmtId="176" fontId="10" fillId="0" borderId="6" xfId="0" applyNumberFormat="1" applyFont="1" applyBorder="1" applyAlignment="1">
      <alignment horizontal="right" vertical="center" wrapText="1"/>
    </xf>
    <xf numFmtId="176" fontId="10" fillId="0" borderId="17" xfId="0" applyNumberFormat="1" applyFont="1" applyBorder="1" applyAlignment="1">
      <alignment horizontal="right" vertical="center" wrapText="1"/>
    </xf>
    <xf numFmtId="176" fontId="10" fillId="0" borderId="18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176" fontId="10" fillId="0" borderId="28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 wrapText="1"/>
    </xf>
    <xf numFmtId="176" fontId="10" fillId="0" borderId="29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176" fontId="5" fillId="0" borderId="0" xfId="0" applyNumberFormat="1" applyFont="1">
      <alignment vertical="center"/>
    </xf>
    <xf numFmtId="176" fontId="7" fillId="0" borderId="35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1" fontId="10" fillId="0" borderId="18" xfId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1" fontId="10" fillId="0" borderId="24" xfId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1" fontId="10" fillId="0" borderId="18" xfId="1" applyFont="1" applyBorder="1" applyAlignment="1">
      <alignment horizontal="right" vertical="center" wrapText="1"/>
    </xf>
    <xf numFmtId="0" fontId="7" fillId="0" borderId="55" xfId="0" applyFont="1" applyBorder="1" applyAlignment="1">
      <alignment horizontal="center" vertical="center" wrapText="1"/>
    </xf>
    <xf numFmtId="176" fontId="10" fillId="0" borderId="75" xfId="0" applyNumberFormat="1" applyFont="1" applyBorder="1" applyAlignment="1">
      <alignment horizontal="right" vertical="center" wrapText="1"/>
    </xf>
    <xf numFmtId="43" fontId="5" fillId="0" borderId="0" xfId="0" applyNumberFormat="1" applyFont="1">
      <alignment vertical="center"/>
    </xf>
    <xf numFmtId="41" fontId="5" fillId="0" borderId="0" xfId="0" applyNumberFormat="1" applyFont="1">
      <alignment vertical="center"/>
    </xf>
    <xf numFmtId="41" fontId="1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1" fontId="11" fillId="0" borderId="0" xfId="1" applyFont="1" applyAlignment="1">
      <alignment horizontal="center" vertical="center"/>
    </xf>
    <xf numFmtId="41" fontId="16" fillId="3" borderId="0" xfId="0" applyNumberFormat="1" applyFont="1" applyFill="1">
      <alignment vertical="center"/>
    </xf>
    <xf numFmtId="0" fontId="7" fillId="0" borderId="24" xfId="0" applyFont="1" applyBorder="1" applyAlignment="1">
      <alignment horizontal="center" vertical="center" wrapText="1"/>
    </xf>
    <xf numFmtId="176" fontId="7" fillId="0" borderId="0" xfId="0" quotePrefix="1" applyNumberFormat="1" applyFont="1" applyAlignment="1">
      <alignment horizontal="center" vertical="center" wrapText="1"/>
    </xf>
    <xf numFmtId="176" fontId="10" fillId="0" borderId="57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left" vertical="center" wrapText="1"/>
    </xf>
    <xf numFmtId="176" fontId="1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10" fillId="0" borderId="51" xfId="0" applyNumberFormat="1" applyFont="1" applyBorder="1" applyAlignment="1">
      <alignment horizontal="right" vertical="center" wrapText="1"/>
    </xf>
    <xf numFmtId="176" fontId="10" fillId="0" borderId="11" xfId="0" applyNumberFormat="1" applyFont="1" applyBorder="1" applyAlignment="1">
      <alignment horizontal="right" vertical="center" wrapText="1"/>
    </xf>
    <xf numFmtId="176" fontId="10" fillId="0" borderId="22" xfId="0" applyNumberFormat="1" applyFont="1" applyBorder="1" applyAlignment="1">
      <alignment horizontal="right" vertical="center" wrapText="1"/>
    </xf>
    <xf numFmtId="176" fontId="10" fillId="0" borderId="36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76" fontId="14" fillId="0" borderId="0" xfId="0" applyNumberFormat="1" applyFont="1" applyAlignment="1">
      <alignment vertical="center" wrapText="1"/>
    </xf>
    <xf numFmtId="176" fontId="14" fillId="0" borderId="0" xfId="0" quotePrefix="1" applyNumberFormat="1" applyFont="1" applyAlignment="1">
      <alignment horizontal="left" vertical="center" wrapText="1"/>
    </xf>
    <xf numFmtId="176" fontId="14" fillId="0" borderId="4" xfId="0" applyNumberFormat="1" applyFont="1" applyBorder="1" applyAlignment="1">
      <alignment vertical="center" wrapText="1"/>
    </xf>
    <xf numFmtId="176" fontId="14" fillId="0" borderId="4" xfId="0" quotePrefix="1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vertical="center" wrapText="1"/>
    </xf>
    <xf numFmtId="176" fontId="14" fillId="0" borderId="19" xfId="0" quotePrefix="1" applyNumberFormat="1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left" vertical="center" wrapText="1"/>
    </xf>
    <xf numFmtId="176" fontId="14" fillId="0" borderId="8" xfId="0" quotePrefix="1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horizontal="center" vertical="center" wrapText="1"/>
    </xf>
    <xf numFmtId="176" fontId="14" fillId="0" borderId="20" xfId="0" applyNumberFormat="1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right" vertical="center" wrapText="1"/>
    </xf>
    <xf numFmtId="176" fontId="14" fillId="0" borderId="22" xfId="0" applyNumberFormat="1" applyFont="1" applyBorder="1" applyAlignment="1">
      <alignment vertical="center" wrapText="1"/>
    </xf>
    <xf numFmtId="176" fontId="14" fillId="0" borderId="22" xfId="0" quotePrefix="1" applyNumberFormat="1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vertical="center" wrapText="1"/>
    </xf>
    <xf numFmtId="176" fontId="14" fillId="0" borderId="9" xfId="0" applyNumberFormat="1" applyFont="1" applyBorder="1" applyAlignment="1">
      <alignment horizontal="right" vertical="center" wrapText="1"/>
    </xf>
    <xf numFmtId="176" fontId="14" fillId="0" borderId="30" xfId="0" applyNumberFormat="1" applyFont="1" applyBorder="1" applyAlignment="1">
      <alignment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0" fontId="13" fillId="0" borderId="0" xfId="9" applyFont="1">
      <alignment vertical="center"/>
    </xf>
    <xf numFmtId="41" fontId="13" fillId="0" borderId="0" xfId="4" applyFont="1">
      <alignment vertical="center"/>
    </xf>
    <xf numFmtId="0" fontId="13" fillId="0" borderId="0" xfId="9" applyFont="1" applyAlignment="1">
      <alignment horizontal="center" vertical="center"/>
    </xf>
    <xf numFmtId="0" fontId="6" fillId="0" borderId="0" xfId="9" applyFont="1" applyAlignment="1">
      <alignment horizontal="center" vertical="center"/>
    </xf>
    <xf numFmtId="41" fontId="6" fillId="0" borderId="0" xfId="4" applyFont="1">
      <alignment vertical="center"/>
    </xf>
    <xf numFmtId="41" fontId="11" fillId="0" borderId="0" xfId="4" applyFont="1" applyAlignment="1">
      <alignment horizontal="center" vertical="center"/>
    </xf>
    <xf numFmtId="41" fontId="7" fillId="0" borderId="0" xfId="4" applyFont="1" applyAlignment="1">
      <alignment horizontal="center" vertical="center"/>
    </xf>
    <xf numFmtId="41" fontId="7" fillId="0" borderId="0" xfId="4" applyFont="1" applyAlignment="1">
      <alignment horizontal="left" vertical="center"/>
    </xf>
    <xf numFmtId="41" fontId="7" fillId="0" borderId="0" xfId="4" applyFont="1" applyAlignment="1">
      <alignment horizontal="right" vertical="center"/>
    </xf>
    <xf numFmtId="0" fontId="1" fillId="0" borderId="0" xfId="9">
      <alignment vertical="center"/>
    </xf>
    <xf numFmtId="41" fontId="6" fillId="0" borderId="0" xfId="4" applyFont="1" applyBorder="1">
      <alignment vertical="center"/>
    </xf>
    <xf numFmtId="41" fontId="1" fillId="0" borderId="0" xfId="4" applyFont="1" applyBorder="1" applyAlignment="1">
      <alignment horizontal="center" vertical="center"/>
    </xf>
    <xf numFmtId="41" fontId="7" fillId="0" borderId="0" xfId="4" applyFont="1" applyBorder="1" applyAlignment="1">
      <alignment horizontal="center" vertical="center"/>
    </xf>
    <xf numFmtId="41" fontId="7" fillId="0" borderId="0" xfId="4" applyFont="1" applyBorder="1" applyAlignment="1">
      <alignment horizontal="left" vertical="center"/>
    </xf>
    <xf numFmtId="41" fontId="1" fillId="0" borderId="0" xfId="4" applyFont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176" fontId="14" fillId="0" borderId="32" xfId="0" applyNumberFormat="1" applyFont="1" applyBorder="1" applyAlignment="1">
      <alignment vertical="center" wrapText="1"/>
    </xf>
    <xf numFmtId="41" fontId="10" fillId="0" borderId="52" xfId="1" applyFont="1" applyBorder="1" applyAlignment="1">
      <alignment vertical="center" wrapText="1"/>
    </xf>
    <xf numFmtId="41" fontId="10" fillId="0" borderId="12" xfId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14" fillId="0" borderId="22" xfId="0" applyNumberFormat="1" applyFont="1" applyBorder="1" applyAlignment="1">
      <alignment horizontal="left" vertical="center" wrapText="1"/>
    </xf>
    <xf numFmtId="176" fontId="10" fillId="0" borderId="52" xfId="0" applyNumberFormat="1" applyFont="1" applyBorder="1" applyAlignment="1">
      <alignment horizontal="right" vertical="center" wrapText="1"/>
    </xf>
    <xf numFmtId="0" fontId="7" fillId="0" borderId="68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176" fontId="10" fillId="0" borderId="84" xfId="0" applyNumberFormat="1" applyFont="1" applyBorder="1" applyAlignment="1">
      <alignment horizontal="right" vertical="center" wrapText="1"/>
    </xf>
    <xf numFmtId="0" fontId="7" fillId="0" borderId="100" xfId="0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vertical="center" wrapText="1"/>
    </xf>
    <xf numFmtId="176" fontId="7" fillId="4" borderId="0" xfId="0" applyNumberFormat="1" applyFont="1" applyFill="1" applyAlignment="1">
      <alignment horizontal="left" vertical="center" wrapText="1"/>
    </xf>
    <xf numFmtId="41" fontId="7" fillId="4" borderId="0" xfId="1" applyFont="1" applyFill="1" applyBorder="1" applyAlignment="1">
      <alignment horizontal="left" vertical="center"/>
    </xf>
    <xf numFmtId="176" fontId="7" fillId="4" borderId="0" xfId="0" quotePrefix="1" applyNumberFormat="1" applyFont="1" applyFill="1" applyAlignment="1">
      <alignment horizontal="left" vertical="center" wrapText="1"/>
    </xf>
    <xf numFmtId="176" fontId="7" fillId="4" borderId="2" xfId="0" applyNumberFormat="1" applyFont="1" applyFill="1" applyBorder="1" applyAlignment="1">
      <alignment horizontal="right" vertical="center" wrapText="1"/>
    </xf>
    <xf numFmtId="176" fontId="7" fillId="4" borderId="8" xfId="0" applyNumberFormat="1" applyFont="1" applyFill="1" applyBorder="1" applyAlignment="1">
      <alignment horizontal="left" vertical="center" wrapText="1"/>
    </xf>
    <xf numFmtId="176" fontId="7" fillId="4" borderId="8" xfId="0" quotePrefix="1" applyNumberFormat="1" applyFont="1" applyFill="1" applyBorder="1" applyAlignment="1">
      <alignment horizontal="left" vertical="center" wrapText="1"/>
    </xf>
    <xf numFmtId="176" fontId="7" fillId="4" borderId="9" xfId="0" applyNumberFormat="1" applyFont="1" applyFill="1" applyBorder="1" applyAlignment="1">
      <alignment horizontal="right" vertical="center" wrapText="1"/>
    </xf>
    <xf numFmtId="176" fontId="7" fillId="4" borderId="20" xfId="0" applyNumberFormat="1" applyFont="1" applyFill="1" applyBorder="1" applyAlignment="1">
      <alignment horizontal="right" vertical="center" wrapText="1"/>
    </xf>
    <xf numFmtId="176" fontId="7" fillId="4" borderId="3" xfId="0" applyNumberFormat="1" applyFont="1" applyFill="1" applyBorder="1" applyAlignment="1">
      <alignment horizontal="center" vertical="center" wrapText="1"/>
    </xf>
    <xf numFmtId="176" fontId="10" fillId="0" borderId="93" xfId="0" applyNumberFormat="1" applyFont="1" applyBorder="1" applyAlignment="1">
      <alignment horizontal="right" vertical="center" wrapText="1"/>
    </xf>
    <xf numFmtId="176" fontId="14" fillId="0" borderId="0" xfId="0" applyNumberFormat="1" applyFont="1" applyAlignment="1">
      <alignment horizontal="right" vertical="center" wrapText="1"/>
    </xf>
    <xf numFmtId="0" fontId="14" fillId="0" borderId="10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6" fontId="19" fillId="0" borderId="84" xfId="0" applyNumberFormat="1" applyFont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176" fontId="7" fillId="0" borderId="104" xfId="0" quotePrefix="1" applyNumberFormat="1" applyFont="1" applyBorder="1" applyAlignment="1">
      <alignment horizontal="left" vertical="center" wrapText="1"/>
    </xf>
    <xf numFmtId="176" fontId="21" fillId="0" borderId="8" xfId="0" applyNumberFormat="1" applyFont="1" applyBorder="1" applyAlignment="1">
      <alignment vertical="center" wrapText="1"/>
    </xf>
    <xf numFmtId="0" fontId="14" fillId="0" borderId="106" xfId="0" applyFont="1" applyBorder="1" applyAlignment="1">
      <alignment horizontal="center" vertical="center" wrapText="1"/>
    </xf>
    <xf numFmtId="176" fontId="10" fillId="0" borderId="105" xfId="0" applyNumberFormat="1" applyFont="1" applyBorder="1" applyAlignment="1">
      <alignment horizontal="right" vertical="center" wrapText="1"/>
    </xf>
    <xf numFmtId="176" fontId="14" fillId="0" borderId="104" xfId="0" applyNumberFormat="1" applyFont="1" applyBorder="1" applyAlignment="1">
      <alignment horizontal="center" vertical="center" wrapText="1"/>
    </xf>
    <xf numFmtId="176" fontId="14" fillId="0" borderId="104" xfId="0" applyNumberFormat="1" applyFont="1" applyBorder="1" applyAlignment="1">
      <alignment horizontal="left" vertical="center" wrapText="1"/>
    </xf>
    <xf numFmtId="176" fontId="14" fillId="0" borderId="104" xfId="0" applyNumberFormat="1" applyFont="1" applyBorder="1" applyAlignment="1">
      <alignment vertical="center" wrapText="1"/>
    </xf>
    <xf numFmtId="176" fontId="14" fillId="0" borderId="104" xfId="0" quotePrefix="1" applyNumberFormat="1" applyFont="1" applyBorder="1" applyAlignment="1">
      <alignment horizontal="left" vertical="center" wrapText="1"/>
    </xf>
    <xf numFmtId="176" fontId="14" fillId="0" borderId="107" xfId="0" applyNumberFormat="1" applyFont="1" applyBorder="1" applyAlignment="1">
      <alignment horizontal="right" vertical="center" wrapText="1"/>
    </xf>
    <xf numFmtId="176" fontId="14" fillId="0" borderId="108" xfId="0" applyNumberFormat="1" applyFont="1" applyBorder="1" applyAlignment="1">
      <alignment horizontal="left" vertical="center" wrapText="1"/>
    </xf>
    <xf numFmtId="176" fontId="14" fillId="0" borderId="108" xfId="0" applyNumberFormat="1" applyFont="1" applyBorder="1" applyAlignment="1">
      <alignment vertical="center" wrapText="1"/>
    </xf>
    <xf numFmtId="176" fontId="14" fillId="0" borderId="108" xfId="0" quotePrefix="1" applyNumberFormat="1" applyFont="1" applyBorder="1" applyAlignment="1">
      <alignment horizontal="left" vertical="center" wrapText="1"/>
    </xf>
    <xf numFmtId="176" fontId="14" fillId="0" borderId="113" xfId="0" applyNumberFormat="1" applyFont="1" applyBorder="1" applyAlignment="1">
      <alignment horizontal="right" vertical="center" wrapText="1"/>
    </xf>
    <xf numFmtId="176" fontId="14" fillId="0" borderId="62" xfId="0" applyNumberFormat="1" applyFont="1" applyBorder="1" applyAlignment="1">
      <alignment horizontal="right" vertical="center" wrapText="1"/>
    </xf>
    <xf numFmtId="176" fontId="14" fillId="0" borderId="114" xfId="0" applyNumberFormat="1" applyFont="1" applyBorder="1" applyAlignment="1">
      <alignment horizontal="right" vertical="center" wrapText="1"/>
    </xf>
    <xf numFmtId="176" fontId="7" fillId="4" borderId="104" xfId="0" applyNumberFormat="1" applyFont="1" applyFill="1" applyBorder="1" applyAlignment="1">
      <alignment horizontal="left" vertical="center" wrapText="1"/>
    </xf>
    <xf numFmtId="176" fontId="14" fillId="4" borderId="104" xfId="0" applyNumberFormat="1" applyFont="1" applyFill="1" applyBorder="1" applyAlignment="1">
      <alignment horizontal="left" vertical="center" wrapText="1"/>
    </xf>
    <xf numFmtId="41" fontId="7" fillId="4" borderId="104" xfId="1" applyFont="1" applyFill="1" applyBorder="1" applyAlignment="1">
      <alignment horizontal="left" vertical="center"/>
    </xf>
    <xf numFmtId="176" fontId="7" fillId="4" borderId="104" xfId="0" quotePrefix="1" applyNumberFormat="1" applyFont="1" applyFill="1" applyBorder="1" applyAlignment="1">
      <alignment horizontal="left" vertical="center" wrapText="1"/>
    </xf>
    <xf numFmtId="176" fontId="14" fillId="0" borderId="89" xfId="0" applyNumberFormat="1" applyFont="1" applyBorder="1" applyAlignment="1">
      <alignment horizontal="right" vertical="center" wrapText="1"/>
    </xf>
    <xf numFmtId="0" fontId="14" fillId="0" borderId="36" xfId="0" applyFont="1" applyBorder="1" applyAlignment="1">
      <alignment horizontal="center" vertical="center" wrapText="1"/>
    </xf>
    <xf numFmtId="41" fontId="13" fillId="0" borderId="0" xfId="4" applyFont="1" applyAlignment="1">
      <alignment horizontal="center" vertical="center"/>
    </xf>
    <xf numFmtId="176" fontId="21" fillId="0" borderId="0" xfId="0" applyNumberFormat="1" applyFont="1" applyAlignment="1">
      <alignment horizontal="left" vertical="center" wrapText="1"/>
    </xf>
    <xf numFmtId="176" fontId="14" fillId="0" borderId="110" xfId="0" applyNumberFormat="1" applyFont="1" applyBorder="1" applyAlignment="1">
      <alignment vertical="center" wrapText="1"/>
    </xf>
    <xf numFmtId="41" fontId="13" fillId="0" borderId="0" xfId="4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176" fontId="7" fillId="4" borderId="104" xfId="0" applyNumberFormat="1" applyFont="1" applyFill="1" applyBorder="1" applyAlignment="1">
      <alignment horizontal="right" vertical="center" wrapText="1"/>
    </xf>
    <xf numFmtId="0" fontId="13" fillId="0" borderId="0" xfId="9" applyFont="1" applyAlignment="1">
      <alignment horizontal="right" vertical="center"/>
    </xf>
    <xf numFmtId="0" fontId="13" fillId="0" borderId="7" xfId="9" applyFont="1" applyBorder="1">
      <alignment vertical="center"/>
    </xf>
    <xf numFmtId="0" fontId="13" fillId="0" borderId="8" xfId="9" applyFont="1" applyBorder="1" applyAlignment="1">
      <alignment horizontal="right" vertical="center"/>
    </xf>
    <xf numFmtId="0" fontId="13" fillId="0" borderId="71" xfId="9" applyFont="1" applyBorder="1" applyAlignment="1">
      <alignment horizontal="right" vertical="center"/>
    </xf>
    <xf numFmtId="0" fontId="13" fillId="0" borderId="12" xfId="9" applyFont="1" applyBorder="1" applyAlignment="1">
      <alignment horizontal="right" vertical="center"/>
    </xf>
    <xf numFmtId="0" fontId="13" fillId="0" borderId="12" xfId="9" applyFont="1" applyBorder="1" applyAlignment="1">
      <alignment horizontal="center" vertical="center"/>
    </xf>
    <xf numFmtId="176" fontId="7" fillId="4" borderId="89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41" fontId="5" fillId="0" borderId="12" xfId="1" applyFont="1" applyBorder="1">
      <alignment vertical="center"/>
    </xf>
    <xf numFmtId="176" fontId="10" fillId="0" borderId="105" xfId="0" applyNumberFormat="1" applyFont="1" applyBorder="1" applyAlignment="1">
      <alignment vertical="center" wrapText="1"/>
    </xf>
    <xf numFmtId="176" fontId="10" fillId="0" borderId="93" xfId="0" applyNumberFormat="1" applyFont="1" applyBorder="1" applyAlignment="1">
      <alignment vertical="center" wrapText="1"/>
    </xf>
    <xf numFmtId="41" fontId="13" fillId="0" borderId="0" xfId="1" applyFont="1">
      <alignment vertical="center"/>
    </xf>
    <xf numFmtId="41" fontId="22" fillId="5" borderId="103" xfId="1" applyFont="1" applyFill="1" applyBorder="1" applyAlignment="1">
      <alignment horizontal="right" vertical="center" wrapText="1"/>
    </xf>
    <xf numFmtId="176" fontId="7" fillId="5" borderId="7" xfId="0" applyNumberFormat="1" applyFont="1" applyFill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left" vertical="center" wrapText="1"/>
    </xf>
    <xf numFmtId="176" fontId="7" fillId="5" borderId="8" xfId="0" quotePrefix="1" applyNumberFormat="1" applyFont="1" applyFill="1" applyBorder="1" applyAlignment="1">
      <alignment horizontal="left" vertical="center" wrapText="1"/>
    </xf>
    <xf numFmtId="176" fontId="7" fillId="5" borderId="9" xfId="0" applyNumberFormat="1" applyFont="1" applyFill="1" applyBorder="1" applyAlignment="1">
      <alignment horizontal="right" vertical="center" wrapText="1"/>
    </xf>
    <xf numFmtId="41" fontId="10" fillId="5" borderId="6" xfId="1" applyFont="1" applyFill="1" applyBorder="1" applyAlignment="1">
      <alignment horizontal="right" vertical="center" wrapText="1"/>
    </xf>
    <xf numFmtId="176" fontId="7" fillId="5" borderId="3" xfId="0" applyNumberFormat="1" applyFont="1" applyFill="1" applyBorder="1" applyAlignment="1">
      <alignment horizontal="center" vertical="center" wrapText="1"/>
    </xf>
    <xf numFmtId="176" fontId="7" fillId="5" borderId="4" xfId="0" applyNumberFormat="1" applyFont="1" applyFill="1" applyBorder="1" applyAlignment="1">
      <alignment horizontal="left" vertical="center" wrapText="1"/>
    </xf>
    <xf numFmtId="176" fontId="7" fillId="5" borderId="5" xfId="0" applyNumberFormat="1" applyFont="1" applyFill="1" applyBorder="1" applyAlignment="1">
      <alignment horizontal="right" vertical="center" wrapText="1"/>
    </xf>
    <xf numFmtId="41" fontId="10" fillId="5" borderId="10" xfId="1" applyFont="1" applyFill="1" applyBorder="1" applyAlignment="1">
      <alignment horizontal="right" vertical="center" wrapText="1"/>
    </xf>
    <xf numFmtId="41" fontId="10" fillId="5" borderId="24" xfId="1" applyFont="1" applyFill="1" applyBorder="1" applyAlignment="1">
      <alignment horizontal="right" vertical="center" wrapText="1"/>
    </xf>
    <xf numFmtId="176" fontId="7" fillId="5" borderId="4" xfId="0" applyNumberFormat="1" applyFont="1" applyFill="1" applyBorder="1" applyAlignment="1">
      <alignment horizontal="center" vertical="center" wrapText="1"/>
    </xf>
    <xf numFmtId="176" fontId="7" fillId="5" borderId="5" xfId="0" applyNumberFormat="1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3" fontId="20" fillId="5" borderId="13" xfId="0" applyNumberFormat="1" applyFont="1" applyFill="1" applyBorder="1" applyAlignment="1">
      <alignment horizontal="right" vertical="center" wrapText="1"/>
    </xf>
    <xf numFmtId="176" fontId="7" fillId="5" borderId="14" xfId="0" applyNumberFormat="1" applyFont="1" applyFill="1" applyBorder="1" applyAlignment="1">
      <alignment horizontal="center" vertical="center" wrapText="1"/>
    </xf>
    <xf numFmtId="176" fontId="7" fillId="5" borderId="15" xfId="0" applyNumberFormat="1" applyFont="1" applyFill="1" applyBorder="1" applyAlignment="1">
      <alignment horizontal="left" vertical="center" wrapText="1"/>
    </xf>
    <xf numFmtId="176" fontId="7" fillId="5" borderId="16" xfId="0" applyNumberFormat="1" applyFont="1" applyFill="1" applyBorder="1" applyAlignment="1">
      <alignment horizontal="right" vertical="center" wrapText="1"/>
    </xf>
    <xf numFmtId="176" fontId="10" fillId="5" borderId="12" xfId="0" applyNumberFormat="1" applyFont="1" applyFill="1" applyBorder="1" applyAlignment="1">
      <alignment horizontal="right" vertical="center" wrapText="1"/>
    </xf>
    <xf numFmtId="176" fontId="14" fillId="5" borderId="0" xfId="0" applyNumberFormat="1" applyFont="1" applyFill="1" applyAlignment="1">
      <alignment horizontal="left" vertical="center" wrapText="1"/>
    </xf>
    <xf numFmtId="176" fontId="14" fillId="5" borderId="0" xfId="0" applyNumberFormat="1" applyFont="1" applyFill="1" applyAlignment="1">
      <alignment horizontal="center" vertical="center" wrapText="1"/>
    </xf>
    <xf numFmtId="176" fontId="14" fillId="5" borderId="0" xfId="0" quotePrefix="1" applyNumberFormat="1" applyFont="1" applyFill="1" applyAlignment="1">
      <alignment horizontal="center" vertical="center" wrapText="1"/>
    </xf>
    <xf numFmtId="176" fontId="14" fillId="5" borderId="0" xfId="0" quotePrefix="1" applyNumberFormat="1" applyFont="1" applyFill="1" applyAlignment="1">
      <alignment horizontal="left" vertical="center" wrapText="1"/>
    </xf>
    <xf numFmtId="176" fontId="14" fillId="5" borderId="2" xfId="0" applyNumberFormat="1" applyFont="1" applyFill="1" applyBorder="1" applyAlignment="1">
      <alignment horizontal="right" vertical="center" wrapText="1"/>
    </xf>
    <xf numFmtId="176" fontId="10" fillId="5" borderId="24" xfId="0" applyNumberFormat="1" applyFont="1" applyFill="1" applyBorder="1" applyAlignment="1">
      <alignment horizontal="right" vertical="center" wrapText="1"/>
    </xf>
    <xf numFmtId="176" fontId="14" fillId="5" borderId="0" xfId="0" quotePrefix="1" applyNumberFormat="1" applyFont="1" applyFill="1" applyAlignment="1">
      <alignment horizontal="right" vertical="center" wrapText="1"/>
    </xf>
    <xf numFmtId="176" fontId="10" fillId="5" borderId="11" xfId="0" applyNumberFormat="1" applyFont="1" applyFill="1" applyBorder="1" applyAlignment="1">
      <alignment horizontal="right" vertical="center" wrapText="1"/>
    </xf>
    <xf numFmtId="176" fontId="14" fillId="5" borderId="19" xfId="0" applyNumberFormat="1" applyFont="1" applyFill="1" applyBorder="1" applyAlignment="1">
      <alignment horizontal="left" vertical="center" wrapText="1"/>
    </xf>
    <xf numFmtId="176" fontId="10" fillId="5" borderId="26" xfId="0" applyNumberFormat="1" applyFont="1" applyFill="1" applyBorder="1" applyAlignment="1">
      <alignment horizontal="right" vertical="center" wrapText="1"/>
    </xf>
    <xf numFmtId="176" fontId="14" fillId="5" borderId="15" xfId="0" applyNumberFormat="1" applyFont="1" applyFill="1" applyBorder="1" applyAlignment="1">
      <alignment horizontal="left" vertical="center" wrapText="1"/>
    </xf>
    <xf numFmtId="176" fontId="10" fillId="5" borderId="29" xfId="0" applyNumberFormat="1" applyFont="1" applyFill="1" applyBorder="1" applyAlignment="1">
      <alignment horizontal="right" vertical="center" wrapText="1"/>
    </xf>
    <xf numFmtId="176" fontId="10" fillId="5" borderId="75" xfId="0" applyNumberFormat="1" applyFont="1" applyFill="1" applyBorder="1" applyAlignment="1">
      <alignment horizontal="right" vertical="center" wrapText="1"/>
    </xf>
    <xf numFmtId="176" fontId="14" fillId="5" borderId="7" xfId="0" applyNumberFormat="1" applyFont="1" applyFill="1" applyBorder="1" applyAlignment="1">
      <alignment horizontal="center" vertical="center" wrapText="1"/>
    </xf>
    <xf numFmtId="176" fontId="14" fillId="5" borderId="8" xfId="0" applyNumberFormat="1" applyFont="1" applyFill="1" applyBorder="1" applyAlignment="1">
      <alignment horizontal="left" vertical="center" wrapText="1"/>
    </xf>
    <xf numFmtId="176" fontId="14" fillId="5" borderId="8" xfId="0" quotePrefix="1" applyNumberFormat="1" applyFont="1" applyFill="1" applyBorder="1" applyAlignment="1">
      <alignment horizontal="left" vertical="center" wrapText="1"/>
    </xf>
    <xf numFmtId="176" fontId="14" fillId="5" borderId="9" xfId="0" applyNumberFormat="1" applyFont="1" applyFill="1" applyBorder="1" applyAlignment="1">
      <alignment horizontal="right" vertical="center" wrapText="1"/>
    </xf>
    <xf numFmtId="176" fontId="10" fillId="5" borderId="17" xfId="0" applyNumberFormat="1" applyFont="1" applyFill="1" applyBorder="1" applyAlignment="1">
      <alignment horizontal="right" vertical="center" wrapText="1"/>
    </xf>
    <xf numFmtId="176" fontId="14" fillId="5" borderId="89" xfId="0" applyNumberFormat="1" applyFont="1" applyFill="1" applyBorder="1" applyAlignment="1">
      <alignment horizontal="right" vertical="center" wrapText="1"/>
    </xf>
    <xf numFmtId="176" fontId="10" fillId="5" borderId="6" xfId="0" applyNumberFormat="1" applyFont="1" applyFill="1" applyBorder="1" applyAlignment="1">
      <alignment horizontal="right" vertical="center" wrapText="1"/>
    </xf>
    <xf numFmtId="176" fontId="10" fillId="5" borderId="36" xfId="0" applyNumberFormat="1" applyFont="1" applyFill="1" applyBorder="1" applyAlignment="1">
      <alignment horizontal="right" vertical="center" wrapText="1"/>
    </xf>
    <xf numFmtId="176" fontId="14" fillId="5" borderId="33" xfId="0" applyNumberFormat="1" applyFont="1" applyFill="1" applyBorder="1" applyAlignment="1">
      <alignment horizontal="center" vertical="center" wrapText="1"/>
    </xf>
    <xf numFmtId="176" fontId="14" fillId="5" borderId="19" xfId="0" quotePrefix="1" applyNumberFormat="1" applyFont="1" applyFill="1" applyBorder="1" applyAlignment="1">
      <alignment horizontal="left" vertical="center" wrapText="1"/>
    </xf>
    <xf numFmtId="176" fontId="14" fillId="5" borderId="20" xfId="0" applyNumberFormat="1" applyFont="1" applyFill="1" applyBorder="1" applyAlignment="1">
      <alignment horizontal="right" vertical="center" wrapText="1"/>
    </xf>
    <xf numFmtId="176" fontId="20" fillId="5" borderId="83" xfId="0" applyNumberFormat="1" applyFont="1" applyFill="1" applyBorder="1" applyAlignment="1">
      <alignment horizontal="right" vertical="center" wrapText="1"/>
    </xf>
    <xf numFmtId="176" fontId="14" fillId="5" borderId="121" xfId="0" applyNumberFormat="1" applyFont="1" applyFill="1" applyBorder="1" applyAlignment="1">
      <alignment horizontal="center" vertical="center" wrapText="1"/>
    </xf>
    <xf numFmtId="176" fontId="14" fillId="5" borderId="56" xfId="0" applyNumberFormat="1" applyFont="1" applyFill="1" applyBorder="1" applyAlignment="1">
      <alignment horizontal="left" vertical="center" wrapText="1"/>
    </xf>
    <xf numFmtId="176" fontId="14" fillId="5" borderId="56" xfId="0" quotePrefix="1" applyNumberFormat="1" applyFont="1" applyFill="1" applyBorder="1" applyAlignment="1">
      <alignment horizontal="left" vertical="center" wrapText="1"/>
    </xf>
    <xf numFmtId="176" fontId="14" fillId="5" borderId="122" xfId="0" applyNumberFormat="1" applyFont="1" applyFill="1" applyBorder="1" applyAlignment="1">
      <alignment horizontal="right" vertical="center" wrapText="1"/>
    </xf>
    <xf numFmtId="176" fontId="10" fillId="5" borderId="81" xfId="0" applyNumberFormat="1" applyFont="1" applyFill="1" applyBorder="1" applyAlignment="1">
      <alignment horizontal="right" vertical="center" wrapText="1"/>
    </xf>
    <xf numFmtId="41" fontId="10" fillId="5" borderId="18" xfId="1" applyFont="1" applyFill="1" applyBorder="1" applyAlignment="1">
      <alignment horizontal="right" vertical="center" wrapText="1"/>
    </xf>
    <xf numFmtId="41" fontId="5" fillId="5" borderId="12" xfId="1" applyFont="1" applyFill="1" applyBorder="1">
      <alignment vertical="center"/>
    </xf>
    <xf numFmtId="176" fontId="7" fillId="5" borderId="0" xfId="0" applyNumberFormat="1" applyFont="1" applyFill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right" vertical="center" wrapText="1"/>
    </xf>
    <xf numFmtId="176" fontId="14" fillId="0" borderId="2" xfId="0" applyNumberFormat="1" applyFont="1" applyBorder="1" applyAlignment="1">
      <alignment vertical="center" wrapText="1"/>
    </xf>
    <xf numFmtId="176" fontId="10" fillId="5" borderId="79" xfId="0" applyNumberFormat="1" applyFont="1" applyFill="1" applyBorder="1" applyAlignment="1">
      <alignment horizontal="right" vertical="center" wrapText="1"/>
    </xf>
    <xf numFmtId="176" fontId="20" fillId="5" borderId="13" xfId="0" applyNumberFormat="1" applyFont="1" applyFill="1" applyBorder="1" applyAlignment="1">
      <alignment horizontal="right" vertical="center" wrapText="1"/>
    </xf>
    <xf numFmtId="176" fontId="14" fillId="5" borderId="31" xfId="0" applyNumberFormat="1" applyFont="1" applyFill="1" applyBorder="1" applyAlignment="1">
      <alignment horizontal="center" vertical="center" wrapText="1"/>
    </xf>
    <xf numFmtId="176" fontId="14" fillId="5" borderId="15" xfId="0" quotePrefix="1" applyNumberFormat="1" applyFont="1" applyFill="1" applyBorder="1" applyAlignment="1">
      <alignment horizontal="left" vertical="center" wrapText="1"/>
    </xf>
    <xf numFmtId="176" fontId="14" fillId="5" borderId="16" xfId="0" applyNumberFormat="1" applyFont="1" applyFill="1" applyBorder="1" applyAlignment="1">
      <alignment horizontal="right" vertical="center" wrapText="1"/>
    </xf>
    <xf numFmtId="176" fontId="14" fillId="0" borderId="89" xfId="0" applyNumberFormat="1" applyFont="1" applyBorder="1" applyAlignment="1">
      <alignment vertical="center" wrapText="1"/>
    </xf>
    <xf numFmtId="41" fontId="23" fillId="6" borderId="103" xfId="6" applyFont="1" applyFill="1" applyBorder="1" applyAlignment="1">
      <alignment horizontal="right" vertical="center" wrapText="1"/>
    </xf>
    <xf numFmtId="176" fontId="7" fillId="6" borderId="3" xfId="0" applyNumberFormat="1" applyFont="1" applyFill="1" applyBorder="1" applyAlignment="1">
      <alignment horizontal="center" vertical="center" wrapText="1"/>
    </xf>
    <xf numFmtId="176" fontId="7" fillId="6" borderId="104" xfId="0" applyNumberFormat="1" applyFont="1" applyFill="1" applyBorder="1" applyAlignment="1">
      <alignment horizontal="center" vertical="center" wrapText="1"/>
    </xf>
    <xf numFmtId="176" fontId="7" fillId="6" borderId="107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1" fontId="23" fillId="6" borderId="6" xfId="6" applyFont="1" applyFill="1" applyBorder="1" applyAlignment="1">
      <alignment horizontal="right" vertical="center" wrapText="1"/>
    </xf>
    <xf numFmtId="176" fontId="7" fillId="6" borderId="7" xfId="0" applyNumberFormat="1" applyFont="1" applyFill="1" applyBorder="1" applyAlignment="1">
      <alignment horizontal="center" vertical="center" wrapText="1"/>
    </xf>
    <xf numFmtId="176" fontId="7" fillId="6" borderId="33" xfId="0" applyNumberFormat="1" applyFont="1" applyFill="1" applyBorder="1" applyAlignment="1">
      <alignment horizontal="center" vertical="center" wrapText="1"/>
    </xf>
    <xf numFmtId="176" fontId="7" fillId="6" borderId="19" xfId="0" applyNumberFormat="1" applyFont="1" applyFill="1" applyBorder="1" applyAlignment="1">
      <alignment horizontal="center" vertical="center" wrapText="1"/>
    </xf>
    <xf numFmtId="176" fontId="7" fillId="6" borderId="19" xfId="0" quotePrefix="1" applyNumberFormat="1" applyFont="1" applyFill="1" applyBorder="1" applyAlignment="1">
      <alignment horizontal="center" vertical="center" wrapText="1"/>
    </xf>
    <xf numFmtId="176" fontId="7" fillId="6" borderId="20" xfId="0" applyNumberFormat="1" applyFont="1" applyFill="1" applyBorder="1" applyAlignment="1">
      <alignment horizontal="center" vertical="center" wrapText="1"/>
    </xf>
    <xf numFmtId="41" fontId="10" fillId="6" borderId="6" xfId="6" applyFont="1" applyFill="1" applyBorder="1" applyAlignment="1">
      <alignment horizontal="right" vertical="center" wrapText="1"/>
    </xf>
    <xf numFmtId="41" fontId="10" fillId="6" borderId="18" xfId="6" applyFont="1" applyFill="1" applyBorder="1" applyAlignment="1">
      <alignment horizontal="center" vertical="center" wrapText="1"/>
    </xf>
    <xf numFmtId="41" fontId="10" fillId="5" borderId="18" xfId="6" applyFont="1" applyFill="1" applyBorder="1" applyAlignment="1">
      <alignment horizontal="right" vertical="center" wrapText="1"/>
    </xf>
    <xf numFmtId="176" fontId="7" fillId="5" borderId="33" xfId="0" applyNumberFormat="1" applyFont="1" applyFill="1" applyBorder="1" applyAlignment="1">
      <alignment horizontal="center" vertical="center" wrapText="1"/>
    </xf>
    <xf numFmtId="176" fontId="7" fillId="5" borderId="19" xfId="0" applyNumberFormat="1" applyFont="1" applyFill="1" applyBorder="1" applyAlignment="1">
      <alignment horizontal="center" vertical="center" wrapText="1"/>
    </xf>
    <xf numFmtId="176" fontId="7" fillId="5" borderId="20" xfId="0" applyNumberFormat="1" applyFont="1" applyFill="1" applyBorder="1" applyAlignment="1">
      <alignment horizontal="center" vertical="center" wrapText="1"/>
    </xf>
    <xf numFmtId="0" fontId="7" fillId="6" borderId="123" xfId="0" applyFont="1" applyFill="1" applyBorder="1" applyAlignment="1">
      <alignment horizontal="center" vertical="center" wrapText="1"/>
    </xf>
    <xf numFmtId="41" fontId="10" fillId="6" borderId="123" xfId="6" applyFont="1" applyFill="1" applyBorder="1" applyAlignment="1">
      <alignment horizontal="right" vertical="center" wrapText="1"/>
    </xf>
    <xf numFmtId="0" fontId="7" fillId="6" borderId="29" xfId="0" applyFont="1" applyFill="1" applyBorder="1" applyAlignment="1">
      <alignment horizontal="center" vertical="center" wrapText="1"/>
    </xf>
    <xf numFmtId="41" fontId="10" fillId="6" borderId="29" xfId="6" applyFont="1" applyFill="1" applyBorder="1" applyAlignment="1">
      <alignment horizontal="right" vertical="center" wrapText="1"/>
    </xf>
    <xf numFmtId="41" fontId="10" fillId="5" borderId="83" xfId="6" applyFont="1" applyFill="1" applyBorder="1" applyAlignment="1">
      <alignment horizontal="right" vertical="center" wrapText="1"/>
    </xf>
    <xf numFmtId="176" fontId="7" fillId="5" borderId="121" xfId="0" applyNumberFormat="1" applyFont="1" applyFill="1" applyBorder="1" applyAlignment="1">
      <alignment horizontal="center" vertical="center" wrapText="1"/>
    </xf>
    <xf numFmtId="176" fontId="7" fillId="5" borderId="56" xfId="0" applyNumberFormat="1" applyFont="1" applyFill="1" applyBorder="1" applyAlignment="1">
      <alignment horizontal="center" vertical="center" wrapText="1"/>
    </xf>
    <xf numFmtId="176" fontId="7" fillId="5" borderId="122" xfId="0" applyNumberFormat="1" applyFont="1" applyFill="1" applyBorder="1" applyAlignment="1">
      <alignment horizontal="center" vertical="center" wrapText="1"/>
    </xf>
    <xf numFmtId="41" fontId="10" fillId="6" borderId="103" xfId="6" applyFont="1" applyFill="1" applyBorder="1" applyAlignment="1">
      <alignment horizontal="right" vertical="center" wrapText="1"/>
    </xf>
    <xf numFmtId="176" fontId="7" fillId="6" borderId="30" xfId="0" applyNumberFormat="1" applyFont="1" applyFill="1" applyBorder="1" applyAlignment="1">
      <alignment horizontal="center" vertical="center" wrapText="1"/>
    </xf>
    <xf numFmtId="176" fontId="7" fillId="6" borderId="0" xfId="0" applyNumberFormat="1" applyFont="1" applyFill="1" applyAlignment="1">
      <alignment horizontal="center" vertical="center" wrapText="1"/>
    </xf>
    <xf numFmtId="0" fontId="1" fillId="6" borderId="0" xfId="10" applyFill="1">
      <alignment vertical="center"/>
    </xf>
    <xf numFmtId="176" fontId="7" fillId="6" borderId="2" xfId="0" applyNumberFormat="1" applyFont="1" applyFill="1" applyBorder="1" applyAlignment="1">
      <alignment horizontal="center" vertical="center" wrapText="1"/>
    </xf>
    <xf numFmtId="176" fontId="7" fillId="0" borderId="8" xfId="0" quotePrefix="1" applyNumberFormat="1" applyFont="1" applyBorder="1" applyAlignment="1">
      <alignment horizontal="center" vertical="center" wrapText="1"/>
    </xf>
    <xf numFmtId="41" fontId="10" fillId="5" borderId="6" xfId="6" applyFont="1" applyFill="1" applyBorder="1" applyAlignment="1">
      <alignment horizontal="right" vertical="center" wrapText="1"/>
    </xf>
    <xf numFmtId="0" fontId="7" fillId="6" borderId="126" xfId="0" applyFont="1" applyFill="1" applyBorder="1" applyAlignment="1">
      <alignment horizontal="center" vertical="center" wrapText="1"/>
    </xf>
    <xf numFmtId="41" fontId="10" fillId="5" borderId="13" xfId="6" applyFont="1" applyFill="1" applyBorder="1" applyAlignment="1">
      <alignment horizontal="right" vertical="center" wrapText="1"/>
    </xf>
    <xf numFmtId="176" fontId="7" fillId="5" borderId="31" xfId="0" applyNumberFormat="1" applyFont="1" applyFill="1" applyBorder="1" applyAlignment="1">
      <alignment horizontal="center" vertical="center" wrapText="1"/>
    </xf>
    <xf numFmtId="176" fontId="7" fillId="5" borderId="15" xfId="0" applyNumberFormat="1" applyFont="1" applyFill="1" applyBorder="1" applyAlignment="1">
      <alignment horizontal="center" vertical="center" wrapText="1"/>
    </xf>
    <xf numFmtId="176" fontId="7" fillId="5" borderId="16" xfId="0" applyNumberFormat="1" applyFont="1" applyFill="1" applyBorder="1" applyAlignment="1">
      <alignment horizontal="center" vertical="center" wrapText="1"/>
    </xf>
    <xf numFmtId="176" fontId="10" fillId="0" borderId="55" xfId="0" applyNumberFormat="1" applyFont="1" applyBorder="1" applyAlignment="1">
      <alignment horizontal="right" vertical="center" wrapText="1"/>
    </xf>
    <xf numFmtId="176" fontId="7" fillId="0" borderId="107" xfId="0" applyNumberFormat="1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vertical="center" wrapText="1"/>
    </xf>
    <xf numFmtId="176" fontId="10" fillId="5" borderId="12" xfId="0" applyNumberFormat="1" applyFont="1" applyFill="1" applyBorder="1" applyAlignment="1">
      <alignment vertical="center" wrapText="1"/>
    </xf>
    <xf numFmtId="176" fontId="10" fillId="0" borderId="97" xfId="0" applyNumberFormat="1" applyFont="1" applyBorder="1" applyAlignment="1">
      <alignment vertical="center" wrapText="1"/>
    </xf>
    <xf numFmtId="176" fontId="10" fillId="0" borderId="130" xfId="0" applyNumberFormat="1" applyFont="1" applyBorder="1" applyAlignment="1">
      <alignment vertical="center" wrapText="1"/>
    </xf>
    <xf numFmtId="176" fontId="10" fillId="5" borderId="131" xfId="0" applyNumberFormat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0" fillId="5" borderId="97" xfId="0" applyNumberFormat="1" applyFont="1" applyFill="1" applyBorder="1" applyAlignment="1">
      <alignment vertical="center" wrapText="1"/>
    </xf>
    <xf numFmtId="176" fontId="10" fillId="0" borderId="131" xfId="0" applyNumberFormat="1" applyFont="1" applyBorder="1" applyAlignment="1">
      <alignment vertical="center" wrapText="1"/>
    </xf>
    <xf numFmtId="176" fontId="10" fillId="5" borderId="132" xfId="0" applyNumberFormat="1" applyFont="1" applyFill="1" applyBorder="1" applyAlignment="1">
      <alignment vertical="center" wrapText="1"/>
    </xf>
    <xf numFmtId="0" fontId="7" fillId="0" borderId="103" xfId="0" applyFont="1" applyBorder="1" applyAlignment="1">
      <alignment horizontal="center" vertical="center" wrapText="1"/>
    </xf>
    <xf numFmtId="176" fontId="7" fillId="0" borderId="104" xfId="0" applyNumberFormat="1" applyFont="1" applyBorder="1" applyAlignment="1">
      <alignment horizontal="left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03" xfId="0" applyFont="1" applyFill="1" applyBorder="1" applyAlignment="1">
      <alignment horizontal="center" vertical="center" wrapText="1"/>
    </xf>
    <xf numFmtId="176" fontId="7" fillId="6" borderId="35" xfId="0" applyNumberFormat="1" applyFont="1" applyFill="1" applyBorder="1" applyAlignment="1">
      <alignment horizontal="center" vertical="center" wrapText="1"/>
    </xf>
    <xf numFmtId="176" fontId="7" fillId="6" borderId="8" xfId="0" applyNumberFormat="1" applyFont="1" applyFill="1" applyBorder="1" applyAlignment="1">
      <alignment horizontal="center" vertical="center" wrapText="1"/>
    </xf>
    <xf numFmtId="176" fontId="7" fillId="6" borderId="9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176" fontId="7" fillId="6" borderId="8" xfId="0" quotePrefix="1" applyNumberFormat="1" applyFont="1" applyFill="1" applyBorder="1" applyAlignment="1">
      <alignment horizontal="center" vertical="center" wrapText="1"/>
    </xf>
    <xf numFmtId="176" fontId="7" fillId="4" borderId="19" xfId="0" applyNumberFormat="1" applyFont="1" applyFill="1" applyBorder="1" applyAlignment="1">
      <alignment horizontal="left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center" vertical="center" wrapText="1"/>
    </xf>
    <xf numFmtId="176" fontId="7" fillId="5" borderId="9" xfId="0" applyNumberFormat="1" applyFont="1" applyFill="1" applyBorder="1" applyAlignment="1">
      <alignment horizontal="center" vertical="center" wrapText="1"/>
    </xf>
    <xf numFmtId="176" fontId="7" fillId="0" borderId="104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>
      <alignment vertical="center"/>
    </xf>
    <xf numFmtId="41" fontId="7" fillId="0" borderId="0" xfId="6" applyFont="1">
      <alignment vertical="center"/>
    </xf>
    <xf numFmtId="41" fontId="5" fillId="0" borderId="0" xfId="6" applyFont="1">
      <alignment vertical="center"/>
    </xf>
    <xf numFmtId="41" fontId="7" fillId="0" borderId="0" xfId="6" applyFont="1" applyAlignment="1">
      <alignment horizontal="center" vertical="center"/>
    </xf>
    <xf numFmtId="0" fontId="1" fillId="0" borderId="0" xfId="10">
      <alignment vertical="center"/>
    </xf>
    <xf numFmtId="0" fontId="1" fillId="2" borderId="0" xfId="10" applyFill="1">
      <alignment vertical="center"/>
    </xf>
    <xf numFmtId="0" fontId="6" fillId="6" borderId="0" xfId="10" applyFont="1" applyFill="1" applyAlignment="1">
      <alignment horizontal="center" vertical="center"/>
    </xf>
    <xf numFmtId="41" fontId="6" fillId="6" borderId="0" xfId="5" applyFont="1" applyFill="1">
      <alignment vertical="center"/>
    </xf>
    <xf numFmtId="41" fontId="1" fillId="6" borderId="0" xfId="6" applyFont="1" applyFill="1">
      <alignment vertical="center"/>
    </xf>
    <xf numFmtId="41" fontId="7" fillId="6" borderId="0" xfId="6" applyFont="1" applyFill="1" applyAlignment="1">
      <alignment horizontal="center" vertical="center"/>
    </xf>
    <xf numFmtId="0" fontId="6" fillId="0" borderId="0" xfId="10" applyFont="1" applyAlignment="1">
      <alignment horizontal="center" vertical="center"/>
    </xf>
    <xf numFmtId="41" fontId="6" fillId="0" borderId="0" xfId="5" applyFont="1">
      <alignment vertical="center"/>
    </xf>
    <xf numFmtId="41" fontId="1" fillId="0" borderId="0" xfId="6" applyFont="1">
      <alignment vertical="center"/>
    </xf>
    <xf numFmtId="176" fontId="14" fillId="4" borderId="0" xfId="0" applyNumberFormat="1" applyFont="1" applyFill="1" applyAlignment="1">
      <alignment horizontal="left" vertical="center" wrapText="1"/>
    </xf>
    <xf numFmtId="176" fontId="7" fillId="4" borderId="0" xfId="0" applyNumberFormat="1" applyFont="1" applyFill="1" applyAlignment="1">
      <alignment horizontal="right" vertical="center" wrapText="1"/>
    </xf>
    <xf numFmtId="176" fontId="7" fillId="0" borderId="107" xfId="0" applyNumberFormat="1" applyFont="1" applyBorder="1" applyAlignment="1">
      <alignment horizontal="right" vertical="center" wrapText="1"/>
    </xf>
    <xf numFmtId="176" fontId="7" fillId="4" borderId="107" xfId="0" applyNumberFormat="1" applyFont="1" applyFill="1" applyBorder="1" applyAlignment="1">
      <alignment horizontal="right" vertical="center" wrapText="1"/>
    </xf>
    <xf numFmtId="176" fontId="7" fillId="5" borderId="104" xfId="0" applyNumberFormat="1" applyFont="1" applyFill="1" applyBorder="1" applyAlignment="1">
      <alignment horizontal="left" vertical="center" wrapText="1"/>
    </xf>
    <xf numFmtId="176" fontId="7" fillId="5" borderId="107" xfId="0" applyNumberFormat="1" applyFont="1" applyFill="1" applyBorder="1" applyAlignment="1">
      <alignment horizontal="right" vertical="center" wrapText="1"/>
    </xf>
    <xf numFmtId="41" fontId="10" fillId="0" borderId="103" xfId="1" applyFont="1" applyBorder="1" applyAlignment="1">
      <alignment horizontal="right" vertical="center" wrapText="1"/>
    </xf>
    <xf numFmtId="41" fontId="10" fillId="5" borderId="103" xfId="1" applyFont="1" applyFill="1" applyBorder="1" applyAlignment="1">
      <alignment horizontal="right" vertical="center" wrapText="1"/>
    </xf>
    <xf numFmtId="176" fontId="7" fillId="5" borderId="104" xfId="0" applyNumberFormat="1" applyFont="1" applyFill="1" applyBorder="1" applyAlignment="1">
      <alignment horizontal="center" vertical="center" wrapText="1"/>
    </xf>
    <xf numFmtId="176" fontId="7" fillId="5" borderId="10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127" xfId="0" applyFont="1" applyFill="1" applyBorder="1" applyAlignment="1">
      <alignment horizontal="center" vertical="center" wrapText="1"/>
    </xf>
    <xf numFmtId="0" fontId="8" fillId="2" borderId="129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128" xfId="0" applyFont="1" applyFill="1" applyBorder="1" applyAlignment="1">
      <alignment horizontal="center" vertical="center" wrapText="1"/>
    </xf>
    <xf numFmtId="0" fontId="7" fillId="0" borderId="38" xfId="0" quotePrefix="1" applyFont="1" applyBorder="1" applyAlignment="1">
      <alignment horizontal="center" vertical="center" wrapText="1"/>
    </xf>
    <xf numFmtId="0" fontId="7" fillId="0" borderId="1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7" fillId="0" borderId="37" xfId="0" quotePrefix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 wrapText="1"/>
    </xf>
    <xf numFmtId="176" fontId="10" fillId="0" borderId="70" xfId="0" applyNumberFormat="1" applyFont="1" applyBorder="1" applyAlignment="1">
      <alignment vertical="center" wrapText="1"/>
    </xf>
    <xf numFmtId="176" fontId="10" fillId="0" borderId="71" xfId="0" applyNumberFormat="1" applyFont="1" applyBorder="1" applyAlignment="1">
      <alignment vertical="center" wrapText="1"/>
    </xf>
    <xf numFmtId="176" fontId="10" fillId="0" borderId="55" xfId="0" applyNumberFormat="1" applyFont="1" applyBorder="1" applyAlignment="1">
      <alignment vertical="center" wrapText="1"/>
    </xf>
    <xf numFmtId="49" fontId="7" fillId="0" borderId="33" xfId="0" applyNumberFormat="1" applyFont="1" applyBorder="1" applyAlignment="1">
      <alignment horizontal="left" wrapText="1"/>
    </xf>
    <xf numFmtId="49" fontId="7" fillId="0" borderId="19" xfId="0" applyNumberFormat="1" applyFont="1" applyBorder="1" applyAlignment="1">
      <alignment horizontal="left" wrapText="1"/>
    </xf>
    <xf numFmtId="49" fontId="7" fillId="0" borderId="20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49" fontId="7" fillId="0" borderId="2" xfId="0" applyNumberFormat="1" applyFont="1" applyBorder="1" applyAlignment="1">
      <alignment horizontal="left" wrapText="1"/>
    </xf>
    <xf numFmtId="176" fontId="7" fillId="0" borderId="33" xfId="0" applyNumberFormat="1" applyFont="1" applyBorder="1" applyAlignment="1">
      <alignment horizontal="left" vertical="center" wrapText="1"/>
    </xf>
    <xf numFmtId="176" fontId="7" fillId="0" borderId="19" xfId="0" applyNumberFormat="1" applyFont="1" applyBorder="1" applyAlignment="1">
      <alignment horizontal="left" vertical="center" wrapText="1"/>
    </xf>
    <xf numFmtId="176" fontId="7" fillId="0" borderId="20" xfId="0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left" vertical="center" wrapText="1"/>
    </xf>
    <xf numFmtId="176" fontId="7" fillId="0" borderId="104" xfId="0" applyNumberFormat="1" applyFont="1" applyBorder="1" applyAlignment="1">
      <alignment horizontal="left" vertical="center" wrapText="1"/>
    </xf>
    <xf numFmtId="176" fontId="7" fillId="0" borderId="107" xfId="0" applyNumberFormat="1" applyFont="1" applyBorder="1" applyAlignment="1">
      <alignment horizontal="left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41" fontId="7" fillId="2" borderId="60" xfId="6" applyFont="1" applyFill="1" applyBorder="1" applyAlignment="1">
      <alignment horizontal="center" vertical="center" wrapText="1"/>
    </xf>
    <xf numFmtId="41" fontId="8" fillId="2" borderId="61" xfId="6" applyFont="1" applyFill="1" applyBorder="1" applyAlignment="1">
      <alignment horizontal="center" vertical="center" wrapText="1"/>
    </xf>
    <xf numFmtId="0" fontId="8" fillId="6" borderId="38" xfId="0" quotePrefix="1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10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176" fontId="7" fillId="6" borderId="35" xfId="0" applyNumberFormat="1" applyFont="1" applyFill="1" applyBorder="1" applyAlignment="1">
      <alignment horizontal="center" vertical="center" wrapText="1"/>
    </xf>
    <xf numFmtId="176" fontId="7" fillId="6" borderId="8" xfId="0" applyNumberFormat="1" applyFont="1" applyFill="1" applyBorder="1" applyAlignment="1">
      <alignment horizontal="center" vertical="center" wrapText="1"/>
    </xf>
    <xf numFmtId="176" fontId="7" fillId="6" borderId="9" xfId="0" applyNumberFormat="1" applyFont="1" applyFill="1" applyBorder="1" applyAlignment="1">
      <alignment horizontal="center" vertical="center" wrapText="1"/>
    </xf>
    <xf numFmtId="49" fontId="7" fillId="6" borderId="35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49" fontId="7" fillId="6" borderId="9" xfId="0" applyNumberFormat="1" applyFont="1" applyFill="1" applyBorder="1" applyAlignment="1">
      <alignment horizontal="left" vertical="center" wrapText="1"/>
    </xf>
    <xf numFmtId="176" fontId="7" fillId="6" borderId="35" xfId="0" applyNumberFormat="1" applyFont="1" applyFill="1" applyBorder="1" applyAlignment="1">
      <alignment horizontal="left" vertical="center" wrapText="1"/>
    </xf>
    <xf numFmtId="176" fontId="7" fillId="6" borderId="8" xfId="0" applyNumberFormat="1" applyFont="1" applyFill="1" applyBorder="1" applyAlignment="1">
      <alignment horizontal="left" vertical="center" wrapText="1"/>
    </xf>
    <xf numFmtId="176" fontId="7" fillId="6" borderId="8" xfId="0" quotePrefix="1" applyNumberFormat="1" applyFont="1" applyFill="1" applyBorder="1" applyAlignment="1">
      <alignment horizontal="center" vertical="center" wrapText="1"/>
    </xf>
    <xf numFmtId="176" fontId="7" fillId="6" borderId="9" xfId="0" quotePrefix="1" applyNumberFormat="1" applyFont="1" applyFill="1" applyBorder="1" applyAlignment="1">
      <alignment horizontal="center" vertical="center" wrapText="1"/>
    </xf>
    <xf numFmtId="0" fontId="1" fillId="6" borderId="35" xfId="10" applyFill="1" applyBorder="1" applyAlignment="1">
      <alignment horizontal="center" vertical="center"/>
    </xf>
    <xf numFmtId="0" fontId="1" fillId="6" borderId="8" xfId="10" applyFill="1" applyBorder="1" applyAlignment="1">
      <alignment horizontal="center" vertical="center"/>
    </xf>
    <xf numFmtId="0" fontId="1" fillId="6" borderId="9" xfId="10" applyFill="1" applyBorder="1" applyAlignment="1">
      <alignment horizontal="center" vertical="center"/>
    </xf>
    <xf numFmtId="0" fontId="7" fillId="6" borderId="35" xfId="10" applyFont="1" applyFill="1" applyBorder="1" applyAlignment="1">
      <alignment horizontal="left" vertical="center" wrapText="1"/>
    </xf>
    <xf numFmtId="0" fontId="7" fillId="6" borderId="8" xfId="10" applyFont="1" applyFill="1" applyBorder="1" applyAlignment="1">
      <alignment horizontal="left" vertical="center"/>
    </xf>
    <xf numFmtId="0" fontId="7" fillId="6" borderId="9" xfId="10" applyFont="1" applyFill="1" applyBorder="1" applyAlignment="1">
      <alignment horizontal="left" vertical="center"/>
    </xf>
    <xf numFmtId="0" fontId="7" fillId="6" borderId="101" xfId="0" quotePrefix="1" applyFont="1" applyFill="1" applyBorder="1" applyAlignment="1">
      <alignment horizontal="center" vertical="center" wrapText="1"/>
    </xf>
    <xf numFmtId="0" fontId="7" fillId="6" borderId="38" xfId="0" quotePrefix="1" applyFont="1" applyFill="1" applyBorder="1" applyAlignment="1">
      <alignment horizontal="center" vertical="center" wrapText="1"/>
    </xf>
    <xf numFmtId="0" fontId="7" fillId="6" borderId="82" xfId="0" quotePrefix="1" applyFont="1" applyFill="1" applyBorder="1" applyAlignment="1">
      <alignment horizontal="center"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7" fillId="5" borderId="124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5" borderId="98" xfId="0" applyFont="1" applyFill="1" applyBorder="1" applyAlignment="1">
      <alignment horizontal="center" vertical="center" wrapText="1"/>
    </xf>
    <xf numFmtId="176" fontId="7" fillId="6" borderId="79" xfId="0" applyNumberFormat="1" applyFont="1" applyFill="1" applyBorder="1" applyAlignment="1">
      <alignment horizontal="center" vertical="center" wrapText="1"/>
    </xf>
    <xf numFmtId="176" fontId="7" fillId="6" borderId="80" xfId="0" applyNumberFormat="1" applyFont="1" applyFill="1" applyBorder="1" applyAlignment="1">
      <alignment horizontal="center" vertical="center" wrapText="1"/>
    </xf>
    <xf numFmtId="176" fontId="7" fillId="6" borderId="125" xfId="0" applyNumberFormat="1" applyFont="1" applyFill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6" borderId="37" xfId="0" quotePrefix="1" applyFont="1" applyFill="1" applyBorder="1" applyAlignment="1">
      <alignment horizontal="center" vertical="center" wrapText="1"/>
    </xf>
    <xf numFmtId="0" fontId="7" fillId="6" borderId="11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5" borderId="115" xfId="0" applyFont="1" applyFill="1" applyBorder="1" applyAlignment="1">
      <alignment horizontal="center" vertical="center" wrapText="1"/>
    </xf>
    <xf numFmtId="0" fontId="7" fillId="5" borderId="117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176" fontId="14" fillId="4" borderId="0" xfId="0" applyNumberFormat="1" applyFont="1" applyFill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76" fontId="7" fillId="4" borderId="0" xfId="0" applyNumberFormat="1" applyFont="1" applyFill="1" applyAlignment="1">
      <alignment horizontal="left" vertical="center" wrapText="1"/>
    </xf>
    <xf numFmtId="176" fontId="7" fillId="4" borderId="74" xfId="0" applyNumberFormat="1" applyFont="1" applyFill="1" applyBorder="1" applyAlignment="1">
      <alignment horizontal="left" vertical="center" wrapText="1"/>
    </xf>
    <xf numFmtId="176" fontId="7" fillId="4" borderId="104" xfId="0" applyNumberFormat="1" applyFont="1" applyFill="1" applyBorder="1" applyAlignment="1">
      <alignment horizontal="left" vertical="center" wrapText="1"/>
    </xf>
    <xf numFmtId="41" fontId="10" fillId="0" borderId="18" xfId="1" applyFont="1" applyBorder="1" applyAlignment="1">
      <alignment horizontal="center" vertical="center" wrapText="1"/>
    </xf>
    <xf numFmtId="41" fontId="10" fillId="0" borderId="25" xfId="1" applyFont="1" applyBorder="1" applyAlignment="1">
      <alignment horizontal="center" vertical="center" wrapText="1"/>
    </xf>
    <xf numFmtId="41" fontId="10" fillId="0" borderId="103" xfId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0" borderId="119" xfId="0" quotePrefix="1" applyFont="1" applyBorder="1" applyAlignment="1">
      <alignment horizontal="center" vertical="center" wrapText="1"/>
    </xf>
    <xf numFmtId="176" fontId="7" fillId="4" borderId="0" xfId="0" applyNumberFormat="1" applyFont="1" applyFill="1" applyAlignment="1">
      <alignment horizontal="center" vertical="center" wrapText="1"/>
    </xf>
    <xf numFmtId="176" fontId="7" fillId="4" borderId="30" xfId="0" applyNumberFormat="1" applyFont="1" applyFill="1" applyBorder="1" applyAlignment="1">
      <alignment horizontal="left" vertical="center" wrapText="1"/>
    </xf>
    <xf numFmtId="176" fontId="7" fillId="0" borderId="0" xfId="0" quotePrefix="1" applyNumberFormat="1" applyFont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7" fillId="5" borderId="35" xfId="0" applyNumberFormat="1" applyFont="1" applyFill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center" vertical="center" wrapText="1"/>
    </xf>
    <xf numFmtId="176" fontId="7" fillId="5" borderId="9" xfId="0" applyNumberFormat="1" applyFont="1" applyFill="1" applyBorder="1" applyAlignment="1">
      <alignment horizontal="center" vertical="center" wrapText="1"/>
    </xf>
    <xf numFmtId="176" fontId="7" fillId="4" borderId="7" xfId="0" applyNumberFormat="1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 wrapText="1"/>
    </xf>
    <xf numFmtId="176" fontId="7" fillId="0" borderId="1" xfId="0" quotePrefix="1" applyNumberFormat="1" applyFont="1" applyBorder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 wrapText="1"/>
    </xf>
    <xf numFmtId="176" fontId="7" fillId="0" borderId="104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right" vertical="center" wrapText="1"/>
    </xf>
    <xf numFmtId="176" fontId="7" fillId="0" borderId="7" xfId="0" quotePrefix="1" applyNumberFormat="1" applyFont="1" applyBorder="1" applyAlignment="1">
      <alignment horizontal="left" vertical="center" wrapText="1"/>
    </xf>
    <xf numFmtId="176" fontId="7" fillId="0" borderId="8" xfId="0" applyNumberFormat="1" applyFont="1" applyBorder="1" applyAlignment="1">
      <alignment horizontal="left" vertical="center" wrapText="1"/>
    </xf>
    <xf numFmtId="0" fontId="8" fillId="5" borderId="115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11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41" fontId="10" fillId="0" borderId="12" xfId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18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4" xfId="0" applyFont="1" applyFill="1" applyBorder="1" applyAlignment="1">
      <alignment horizontal="center" vertical="center" wrapText="1"/>
    </xf>
    <xf numFmtId="0" fontId="8" fillId="5" borderId="120" xfId="0" applyFont="1" applyFill="1" applyBorder="1" applyAlignment="1">
      <alignment horizontal="center" vertical="center" wrapText="1"/>
    </xf>
    <xf numFmtId="41" fontId="22" fillId="0" borderId="70" xfId="1" applyFont="1" applyBorder="1" applyAlignment="1">
      <alignment horizontal="center" vertical="center" wrapText="1"/>
    </xf>
    <xf numFmtId="41" fontId="22" fillId="0" borderId="71" xfId="1" applyFont="1" applyBorder="1" applyAlignment="1">
      <alignment horizontal="center" vertical="center" wrapText="1"/>
    </xf>
    <xf numFmtId="176" fontId="14" fillId="0" borderId="33" xfId="0" quotePrefix="1" applyNumberFormat="1" applyFont="1" applyBorder="1" applyAlignment="1">
      <alignment horizontal="left" vertical="center" wrapText="1"/>
    </xf>
    <xf numFmtId="176" fontId="14" fillId="0" borderId="19" xfId="0" quotePrefix="1" applyNumberFormat="1" applyFont="1" applyBorder="1" applyAlignment="1">
      <alignment horizontal="left" vertical="center" wrapText="1"/>
    </xf>
    <xf numFmtId="176" fontId="14" fillId="0" borderId="20" xfId="0" quotePrefix="1" applyNumberFormat="1" applyFont="1" applyBorder="1" applyAlignment="1">
      <alignment horizontal="left" vertical="center" wrapText="1"/>
    </xf>
    <xf numFmtId="0" fontId="7" fillId="0" borderId="92" xfId="0" applyFont="1" applyBorder="1" applyAlignment="1">
      <alignment horizontal="center" vertical="center" wrapText="1"/>
    </xf>
    <xf numFmtId="176" fontId="14" fillId="4" borderId="104" xfId="0" applyNumberFormat="1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left" vertical="center" wrapText="1"/>
    </xf>
    <xf numFmtId="176" fontId="7" fillId="4" borderId="2" xfId="0" applyNumberFormat="1" applyFont="1" applyFill="1" applyBorder="1" applyAlignment="1">
      <alignment horizontal="left" vertical="center" wrapText="1"/>
    </xf>
    <xf numFmtId="176" fontId="14" fillId="0" borderId="19" xfId="0" applyNumberFormat="1" applyFont="1" applyBorder="1" applyAlignment="1">
      <alignment horizontal="left" vertical="center" wrapText="1"/>
    </xf>
    <xf numFmtId="176" fontId="14" fillId="0" borderId="20" xfId="0" applyNumberFormat="1" applyFont="1" applyBorder="1" applyAlignment="1">
      <alignment horizontal="left" vertical="center" wrapText="1"/>
    </xf>
    <xf numFmtId="41" fontId="10" fillId="0" borderId="70" xfId="1" applyFont="1" applyBorder="1" applyAlignment="1">
      <alignment horizontal="center" vertical="center" wrapText="1"/>
    </xf>
    <xf numFmtId="41" fontId="10" fillId="0" borderId="55" xfId="1" applyFont="1" applyBorder="1" applyAlignment="1">
      <alignment horizontal="center" vertical="center" wrapText="1"/>
    </xf>
    <xf numFmtId="176" fontId="7" fillId="4" borderId="19" xfId="0" applyNumberFormat="1" applyFont="1" applyFill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 wrapText="1"/>
    </xf>
    <xf numFmtId="176" fontId="7" fillId="4" borderId="69" xfId="0" applyNumberFormat="1" applyFont="1" applyFill="1" applyBorder="1" applyAlignment="1">
      <alignment horizontal="left" vertical="center" wrapText="1"/>
    </xf>
    <xf numFmtId="0" fontId="5" fillId="0" borderId="56" xfId="0" applyFont="1" applyBorder="1" applyAlignment="1">
      <alignment horizontal="right" vertical="center"/>
    </xf>
    <xf numFmtId="0" fontId="8" fillId="2" borderId="59" xfId="0" applyFont="1" applyFill="1" applyBorder="1" applyAlignment="1">
      <alignment horizontal="center" vertical="center" wrapText="1"/>
    </xf>
    <xf numFmtId="41" fontId="8" fillId="2" borderId="60" xfId="1" applyFont="1" applyFill="1" applyBorder="1" applyAlignment="1">
      <alignment horizontal="center" vertical="center" wrapText="1"/>
    </xf>
    <xf numFmtId="41" fontId="8" fillId="2" borderId="61" xfId="1" applyFont="1" applyFill="1" applyBorder="1" applyAlignment="1">
      <alignment horizontal="center" vertical="center" wrapText="1"/>
    </xf>
    <xf numFmtId="41" fontId="10" fillId="0" borderId="92" xfId="1" applyFont="1" applyBorder="1" applyAlignment="1">
      <alignment horizontal="center" vertical="center" wrapText="1"/>
    </xf>
    <xf numFmtId="41" fontId="10" fillId="0" borderId="1" xfId="1" applyFont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0" xfId="0" applyFont="1" applyFill="1" applyBorder="1" applyAlignment="1">
      <alignment horizontal="center" vertical="center" wrapText="1"/>
    </xf>
    <xf numFmtId="176" fontId="14" fillId="5" borderId="8" xfId="0" applyNumberFormat="1" applyFont="1" applyFill="1" applyBorder="1" applyAlignment="1">
      <alignment horizontal="center" vertical="center" wrapText="1"/>
    </xf>
    <xf numFmtId="176" fontId="14" fillId="0" borderId="30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left" vertical="center" wrapText="1"/>
    </xf>
    <xf numFmtId="176" fontId="14" fillId="0" borderId="3" xfId="0" applyNumberFormat="1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76" fontId="10" fillId="0" borderId="87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176" fontId="10" fillId="0" borderId="88" xfId="0" applyNumberFormat="1" applyFont="1" applyBorder="1" applyAlignment="1">
      <alignment horizontal="right" vertical="center" wrapText="1"/>
    </xf>
    <xf numFmtId="176" fontId="14" fillId="0" borderId="33" xfId="0" applyNumberFormat="1" applyFont="1" applyBorder="1" applyAlignment="1">
      <alignment horizontal="left" vertical="center" wrapText="1"/>
    </xf>
    <xf numFmtId="176" fontId="14" fillId="0" borderId="7" xfId="0" applyNumberFormat="1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left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right" vertical="center" wrapText="1"/>
    </xf>
    <xf numFmtId="176" fontId="14" fillId="0" borderId="91" xfId="0" applyNumberFormat="1" applyFont="1" applyBorder="1" applyAlignment="1">
      <alignment horizontal="left" vertical="center" wrapText="1"/>
    </xf>
    <xf numFmtId="176" fontId="14" fillId="0" borderId="32" xfId="0" applyNumberFormat="1" applyFont="1" applyBorder="1" applyAlignment="1">
      <alignment horizontal="left" vertical="center" wrapText="1"/>
    </xf>
    <xf numFmtId="176" fontId="14" fillId="0" borderId="23" xfId="0" applyNumberFormat="1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118" xfId="0" applyFont="1" applyBorder="1" applyAlignment="1">
      <alignment horizontal="center" vertical="center" wrapText="1"/>
    </xf>
    <xf numFmtId="176" fontId="10" fillId="0" borderId="52" xfId="0" applyNumberFormat="1" applyFont="1" applyBorder="1" applyAlignment="1">
      <alignment horizontal="right" vertical="center" wrapText="1"/>
    </xf>
    <xf numFmtId="176" fontId="10" fillId="0" borderId="116" xfId="0" applyNumberFormat="1" applyFont="1" applyBorder="1" applyAlignment="1">
      <alignment horizontal="right" vertical="center" wrapText="1"/>
    </xf>
    <xf numFmtId="176" fontId="14" fillId="0" borderId="104" xfId="0" applyNumberFormat="1" applyFont="1" applyBorder="1" applyAlignment="1">
      <alignment horizontal="left" vertical="center" wrapText="1"/>
    </xf>
    <xf numFmtId="176" fontId="14" fillId="0" borderId="104" xfId="0" applyNumberFormat="1" applyFont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176" fontId="14" fillId="5" borderId="7" xfId="0" applyNumberFormat="1" applyFont="1" applyFill="1" applyBorder="1" applyAlignment="1">
      <alignment horizontal="left" vertical="center" wrapText="1"/>
    </xf>
    <xf numFmtId="176" fontId="14" fillId="5" borderId="8" xfId="0" applyNumberFormat="1" applyFont="1" applyFill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19" xfId="0" applyNumberFormat="1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6" fontId="14" fillId="5" borderId="1" xfId="0" applyNumberFormat="1" applyFont="1" applyFill="1" applyBorder="1" applyAlignment="1">
      <alignment horizontal="center" vertical="center" wrapText="1"/>
    </xf>
    <xf numFmtId="176" fontId="14" fillId="5" borderId="0" xfId="0" applyNumberFormat="1" applyFont="1" applyFill="1" applyAlignment="1">
      <alignment horizontal="center" vertical="center" wrapText="1"/>
    </xf>
    <xf numFmtId="176" fontId="14" fillId="5" borderId="2" xfId="0" applyNumberFormat="1" applyFont="1" applyFill="1" applyBorder="1" applyAlignment="1">
      <alignment horizontal="center" vertical="center" wrapText="1"/>
    </xf>
    <xf numFmtId="0" fontId="7" fillId="0" borderId="101" xfId="0" quotePrefix="1" applyFont="1" applyBorder="1" applyAlignment="1">
      <alignment horizontal="center" vertical="center" wrapText="1"/>
    </xf>
    <xf numFmtId="0" fontId="7" fillId="0" borderId="86" xfId="0" quotePrefix="1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85" xfId="0" quotePrefix="1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176" fontId="14" fillId="0" borderId="76" xfId="0" applyNumberFormat="1" applyFont="1" applyBorder="1" applyAlignment="1">
      <alignment horizontal="left" vertical="center" wrapText="1"/>
    </xf>
    <xf numFmtId="176" fontId="14" fillId="0" borderId="77" xfId="0" applyNumberFormat="1" applyFont="1" applyBorder="1" applyAlignment="1">
      <alignment horizontal="left" vertical="center" wrapText="1"/>
    </xf>
    <xf numFmtId="176" fontId="14" fillId="0" borderId="78" xfId="0" applyNumberFormat="1" applyFont="1" applyBorder="1" applyAlignment="1">
      <alignment horizontal="left" vertical="center" wrapText="1"/>
    </xf>
    <xf numFmtId="176" fontId="14" fillId="0" borderId="2" xfId="0" applyNumberFormat="1" applyFont="1" applyBorder="1" applyAlignment="1">
      <alignment horizontal="left" vertical="center" wrapText="1"/>
    </xf>
    <xf numFmtId="0" fontId="7" fillId="5" borderId="79" xfId="0" applyFont="1" applyFill="1" applyBorder="1" applyAlignment="1">
      <alignment horizontal="center" vertical="center" wrapText="1"/>
    </xf>
    <xf numFmtId="0" fontId="7" fillId="5" borderId="80" xfId="0" applyFont="1" applyFill="1" applyBorder="1" applyAlignment="1">
      <alignment horizontal="center" vertical="center" wrapText="1"/>
    </xf>
    <xf numFmtId="0" fontId="7" fillId="5" borderId="81" xfId="0" applyFont="1" applyFill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right" vertical="center" wrapText="1"/>
    </xf>
    <xf numFmtId="176" fontId="14" fillId="0" borderId="9" xfId="0" applyNumberFormat="1" applyFont="1" applyBorder="1" applyAlignment="1">
      <alignment horizontal="right" vertical="center" wrapText="1"/>
    </xf>
    <xf numFmtId="176" fontId="14" fillId="5" borderId="19" xfId="0" applyNumberFormat="1" applyFont="1" applyFill="1" applyBorder="1" applyAlignment="1">
      <alignment horizontal="left" vertical="center" wrapText="1"/>
    </xf>
    <xf numFmtId="176" fontId="14" fillId="5" borderId="20" xfId="0" applyNumberFormat="1" applyFont="1" applyFill="1" applyBorder="1" applyAlignment="1">
      <alignment horizontal="left" vertical="center" wrapText="1"/>
    </xf>
    <xf numFmtId="0" fontId="7" fillId="5" borderId="26" xfId="0" applyFont="1" applyFill="1" applyBorder="1" applyAlignment="1">
      <alignment horizontal="center" vertical="center" wrapText="1"/>
    </xf>
    <xf numFmtId="176" fontId="14" fillId="5" borderId="31" xfId="0" applyNumberFormat="1" applyFont="1" applyFill="1" applyBorder="1" applyAlignment="1">
      <alignment horizontal="left" vertical="center" wrapText="1"/>
    </xf>
    <xf numFmtId="176" fontId="14" fillId="5" borderId="15" xfId="0" applyNumberFormat="1" applyFont="1" applyFill="1" applyBorder="1" applyAlignment="1">
      <alignment horizontal="left" vertical="center" wrapText="1"/>
    </xf>
    <xf numFmtId="176" fontId="14" fillId="5" borderId="16" xfId="0" applyNumberFormat="1" applyFont="1" applyFill="1" applyBorder="1" applyAlignment="1">
      <alignment horizontal="left" vertical="center" wrapText="1"/>
    </xf>
    <xf numFmtId="176" fontId="14" fillId="0" borderId="89" xfId="0" applyNumberFormat="1" applyFont="1" applyBorder="1" applyAlignment="1">
      <alignment horizontal="right" vertical="center" wrapText="1"/>
    </xf>
    <xf numFmtId="176" fontId="10" fillId="0" borderId="71" xfId="0" applyNumberFormat="1" applyFont="1" applyBorder="1" applyAlignment="1">
      <alignment horizontal="right" vertical="center" wrapText="1"/>
    </xf>
    <xf numFmtId="176" fontId="10" fillId="0" borderId="97" xfId="0" applyNumberFormat="1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4" fillId="0" borderId="19" xfId="0" applyNumberFormat="1" applyFont="1" applyBorder="1" applyAlignment="1">
      <alignment horizontal="right" vertical="center" wrapText="1"/>
    </xf>
    <xf numFmtId="176" fontId="14" fillId="0" borderId="20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right" vertical="center" wrapText="1"/>
    </xf>
    <xf numFmtId="176" fontId="14" fillId="0" borderId="5" xfId="0" applyNumberFormat="1" applyFont="1" applyBorder="1" applyAlignment="1">
      <alignment horizontal="right" vertical="center" wrapText="1"/>
    </xf>
    <xf numFmtId="176" fontId="14" fillId="0" borderId="69" xfId="0" applyNumberFormat="1" applyFont="1" applyBorder="1" applyAlignment="1">
      <alignment horizontal="left" vertical="center" wrapText="1"/>
    </xf>
    <xf numFmtId="176" fontId="14" fillId="0" borderId="22" xfId="0" applyNumberFormat="1" applyFont="1" applyBorder="1" applyAlignment="1">
      <alignment horizontal="right" vertical="center" wrapText="1"/>
    </xf>
    <xf numFmtId="176" fontId="14" fillId="0" borderId="73" xfId="0" applyNumberFormat="1" applyFont="1" applyBorder="1" applyAlignment="1">
      <alignment horizontal="right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72" xfId="0" applyFont="1" applyFill="1" applyBorder="1" applyAlignment="1">
      <alignment horizontal="center" vertical="center" wrapText="1"/>
    </xf>
    <xf numFmtId="176" fontId="14" fillId="0" borderId="22" xfId="0" applyNumberFormat="1" applyFont="1" applyBorder="1" applyAlignment="1">
      <alignment horizontal="left" vertical="center" wrapText="1"/>
    </xf>
    <xf numFmtId="176" fontId="14" fillId="0" borderId="22" xfId="0" applyNumberFormat="1" applyFont="1" applyBorder="1" applyAlignment="1">
      <alignment horizontal="center" vertical="center" wrapText="1"/>
    </xf>
    <xf numFmtId="176" fontId="14" fillId="0" borderId="74" xfId="0" applyNumberFormat="1" applyFont="1" applyBorder="1" applyAlignment="1">
      <alignment horizontal="left" vertical="center" wrapText="1"/>
    </xf>
    <xf numFmtId="176" fontId="10" fillId="0" borderId="12" xfId="0" applyNumberFormat="1" applyFont="1" applyBorder="1" applyAlignment="1">
      <alignment horizontal="right" vertical="center" wrapText="1"/>
    </xf>
    <xf numFmtId="0" fontId="7" fillId="0" borderId="93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176" fontId="10" fillId="0" borderId="72" xfId="0" applyNumberFormat="1" applyFont="1" applyBorder="1" applyAlignment="1">
      <alignment horizontal="right" vertical="center" wrapText="1"/>
    </xf>
    <xf numFmtId="176" fontId="10" fillId="0" borderId="94" xfId="0" applyNumberFormat="1" applyFont="1" applyBorder="1" applyAlignment="1">
      <alignment horizontal="right" vertical="center" wrapText="1"/>
    </xf>
    <xf numFmtId="176" fontId="14" fillId="5" borderId="74" xfId="0" applyNumberFormat="1" applyFont="1" applyFill="1" applyBorder="1" applyAlignment="1">
      <alignment horizontal="center" vertical="center" wrapText="1"/>
    </xf>
    <xf numFmtId="176" fontId="14" fillId="5" borderId="4" xfId="0" applyNumberFormat="1" applyFont="1" applyFill="1" applyBorder="1" applyAlignment="1">
      <alignment horizontal="center" vertical="center" wrapText="1"/>
    </xf>
    <xf numFmtId="176" fontId="14" fillId="5" borderId="4" xfId="0" applyNumberFormat="1" applyFont="1" applyFill="1" applyBorder="1" applyAlignment="1">
      <alignment horizontal="left" vertical="center" wrapText="1"/>
    </xf>
    <xf numFmtId="179" fontId="14" fillId="4" borderId="4" xfId="0" quotePrefix="1" applyNumberFormat="1" applyFont="1" applyFill="1" applyBorder="1" applyAlignment="1">
      <alignment horizontal="center" vertical="center" wrapText="1"/>
    </xf>
    <xf numFmtId="179" fontId="14" fillId="4" borderId="4" xfId="0" applyNumberFormat="1" applyFont="1" applyFill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176" fontId="10" fillId="0" borderId="69" xfId="0" applyNumberFormat="1" applyFont="1" applyBorder="1" applyAlignment="1">
      <alignment horizontal="right" vertical="center" wrapText="1"/>
    </xf>
    <xf numFmtId="176" fontId="10" fillId="0" borderId="30" xfId="0" applyNumberFormat="1" applyFont="1" applyBorder="1" applyAlignment="1">
      <alignment horizontal="right" vertical="center" wrapText="1"/>
    </xf>
    <xf numFmtId="177" fontId="14" fillId="4" borderId="19" xfId="0" applyNumberFormat="1" applyFont="1" applyFill="1" applyBorder="1" applyAlignment="1">
      <alignment horizontal="center" vertical="center" wrapText="1"/>
    </xf>
    <xf numFmtId="179" fontId="14" fillId="4" borderId="0" xfId="0" quotePrefix="1" applyNumberFormat="1" applyFont="1" applyFill="1" applyAlignment="1">
      <alignment horizontal="center" vertical="center" wrapText="1"/>
    </xf>
    <xf numFmtId="179" fontId="14" fillId="4" borderId="0" xfId="0" applyNumberFormat="1" applyFont="1" applyFill="1" applyAlignment="1">
      <alignment horizontal="center" vertical="center" wrapText="1"/>
    </xf>
    <xf numFmtId="41" fontId="13" fillId="0" borderId="0" xfId="4" applyFont="1" applyBorder="1" applyAlignment="1">
      <alignment horizontal="center" vertical="center"/>
    </xf>
    <xf numFmtId="178" fontId="14" fillId="4" borderId="0" xfId="0" quotePrefix="1" applyNumberFormat="1" applyFont="1" applyFill="1" applyAlignment="1">
      <alignment horizontal="center" vertical="center" wrapText="1"/>
    </xf>
    <xf numFmtId="178" fontId="14" fillId="4" borderId="0" xfId="0" applyNumberFormat="1" applyFont="1" applyFill="1" applyAlignment="1">
      <alignment horizontal="center" vertical="center" wrapText="1"/>
    </xf>
    <xf numFmtId="41" fontId="8" fillId="2" borderId="60" xfId="4" applyFont="1" applyFill="1" applyBorder="1" applyAlignment="1">
      <alignment horizontal="center" vertical="center" wrapText="1"/>
    </xf>
    <xf numFmtId="41" fontId="8" fillId="2" borderId="61" xfId="4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center" wrapText="1"/>
    </xf>
    <xf numFmtId="176" fontId="13" fillId="0" borderId="21" xfId="9" applyNumberFormat="1" applyFont="1" applyBorder="1" applyAlignment="1">
      <alignment horizontal="center" vertical="center"/>
    </xf>
    <xf numFmtId="0" fontId="13" fillId="0" borderId="0" xfId="9" applyFont="1" applyAlignment="1">
      <alignment horizontal="center" vertical="center"/>
    </xf>
    <xf numFmtId="41" fontId="13" fillId="0" borderId="21" xfId="1" applyFont="1" applyBorder="1" applyAlignment="1">
      <alignment horizontal="left" vertical="center"/>
    </xf>
    <xf numFmtId="41" fontId="13" fillId="0" borderId="0" xfId="1" applyFont="1" applyAlignment="1">
      <alignment horizontal="left" vertical="center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176" fontId="14" fillId="0" borderId="108" xfId="0" applyNumberFormat="1" applyFont="1" applyBorder="1" applyAlignment="1">
      <alignment horizontal="center" vertical="center" wrapText="1"/>
    </xf>
    <xf numFmtId="176" fontId="14" fillId="0" borderId="108" xfId="0" applyNumberFormat="1" applyFont="1" applyBorder="1" applyAlignment="1">
      <alignment horizontal="right" vertical="center" wrapText="1"/>
    </xf>
    <xf numFmtId="176" fontId="14" fillId="0" borderId="112" xfId="0" applyNumberFormat="1" applyFont="1" applyBorder="1" applyAlignment="1">
      <alignment horizontal="right" vertical="center" wrapText="1"/>
    </xf>
    <xf numFmtId="176" fontId="14" fillId="0" borderId="113" xfId="0" applyNumberFormat="1" applyFont="1" applyBorder="1" applyAlignment="1">
      <alignment horizontal="right" vertical="center" wrapText="1"/>
    </xf>
    <xf numFmtId="176" fontId="14" fillId="0" borderId="62" xfId="0" applyNumberFormat="1" applyFont="1" applyBorder="1" applyAlignment="1">
      <alignment horizontal="right" vertical="center" wrapText="1"/>
    </xf>
    <xf numFmtId="176" fontId="14" fillId="0" borderId="104" xfId="0" applyNumberFormat="1" applyFont="1" applyBorder="1" applyAlignment="1">
      <alignment horizontal="right" vertical="center" wrapText="1"/>
    </xf>
    <xf numFmtId="176" fontId="14" fillId="0" borderId="114" xfId="0" applyNumberFormat="1" applyFont="1" applyBorder="1" applyAlignment="1">
      <alignment horizontal="right" vertical="center" wrapText="1"/>
    </xf>
    <xf numFmtId="176" fontId="14" fillId="0" borderId="109" xfId="0" applyNumberFormat="1" applyFont="1" applyBorder="1" applyAlignment="1">
      <alignment horizontal="left" vertical="center" wrapText="1"/>
    </xf>
    <xf numFmtId="176" fontId="14" fillId="0" borderId="110" xfId="0" applyNumberFormat="1" applyFont="1" applyBorder="1" applyAlignment="1">
      <alignment horizontal="left" vertical="center" wrapText="1"/>
    </xf>
    <xf numFmtId="176" fontId="14" fillId="0" borderId="110" xfId="0" applyNumberFormat="1" applyFont="1" applyBorder="1" applyAlignment="1">
      <alignment horizontal="center" vertical="center" wrapText="1"/>
    </xf>
    <xf numFmtId="176" fontId="14" fillId="0" borderId="3" xfId="0" quotePrefix="1" applyNumberFormat="1" applyFont="1" applyBorder="1" applyAlignment="1">
      <alignment horizontal="left" vertical="center" wrapText="1"/>
    </xf>
    <xf numFmtId="176" fontId="14" fillId="0" borderId="104" xfId="0" quotePrefix="1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right" vertical="center" wrapText="1"/>
    </xf>
    <xf numFmtId="176" fontId="10" fillId="0" borderId="0" xfId="0" applyNumberFormat="1" applyFont="1" applyAlignment="1">
      <alignment horizontal="right" vertical="center" wrapText="1"/>
    </xf>
    <xf numFmtId="176" fontId="10" fillId="0" borderId="104" xfId="0" applyNumberFormat="1" applyFont="1" applyBorder="1" applyAlignment="1">
      <alignment horizontal="right" vertical="center" wrapText="1"/>
    </xf>
    <xf numFmtId="0" fontId="14" fillId="0" borderId="103" xfId="0" applyFont="1" applyBorder="1" applyAlignment="1">
      <alignment horizontal="center" vertical="center" wrapText="1"/>
    </xf>
    <xf numFmtId="176" fontId="10" fillId="0" borderId="84" xfId="0" applyNumberFormat="1" applyFont="1" applyBorder="1" applyAlignment="1">
      <alignment horizontal="righ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176" fontId="10" fillId="0" borderId="70" xfId="0" applyNumberFormat="1" applyFont="1" applyBorder="1" applyAlignment="1">
      <alignment horizontal="center" vertical="center" wrapText="1"/>
    </xf>
    <xf numFmtId="176" fontId="10" fillId="0" borderId="71" xfId="0" applyNumberFormat="1" applyFont="1" applyBorder="1" applyAlignment="1">
      <alignment horizontal="center" vertical="center" wrapText="1"/>
    </xf>
    <xf numFmtId="176" fontId="10" fillId="0" borderId="55" xfId="0" applyNumberFormat="1" applyFont="1" applyBorder="1" applyAlignment="1">
      <alignment horizontal="center" vertical="center" wrapText="1"/>
    </xf>
    <xf numFmtId="176" fontId="14" fillId="0" borderId="9" xfId="0" applyNumberFormat="1" applyFont="1" applyBorder="1" applyAlignment="1">
      <alignment horizontal="left" vertical="center" wrapText="1"/>
    </xf>
    <xf numFmtId="176" fontId="7" fillId="5" borderId="3" xfId="0" applyNumberFormat="1" applyFont="1" applyFill="1" applyBorder="1" applyAlignment="1">
      <alignment horizontal="center" vertical="center" wrapText="1"/>
    </xf>
    <xf numFmtId="176" fontId="7" fillId="5" borderId="4" xfId="0" applyNumberFormat="1" applyFont="1" applyFill="1" applyBorder="1" applyAlignment="1">
      <alignment horizontal="center" vertical="center" wrapText="1"/>
    </xf>
    <xf numFmtId="176" fontId="7" fillId="5" borderId="5" xfId="0" applyNumberFormat="1" applyFont="1" applyFill="1" applyBorder="1" applyAlignment="1">
      <alignment horizontal="center" vertical="center" wrapText="1"/>
    </xf>
    <xf numFmtId="0" fontId="8" fillId="5" borderId="57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176" fontId="7" fillId="0" borderId="33" xfId="0" quotePrefix="1" applyNumberFormat="1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41" fontId="10" fillId="0" borderId="71" xfId="1" applyFont="1" applyBorder="1" applyAlignment="1">
      <alignment horizontal="center" vertical="center" wrapText="1"/>
    </xf>
    <xf numFmtId="0" fontId="7" fillId="0" borderId="95" xfId="0" quotePrefix="1" applyFont="1" applyBorder="1" applyAlignment="1">
      <alignment horizontal="center" vertical="center" wrapText="1"/>
    </xf>
    <xf numFmtId="0" fontId="7" fillId="0" borderId="21" xfId="0" quotePrefix="1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1" fontId="10" fillId="0" borderId="62" xfId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0" borderId="33" xfId="0" applyNumberFormat="1" applyFont="1" applyBorder="1" applyAlignment="1">
      <alignment horizontal="center" vertical="center" wrapText="1"/>
    </xf>
    <xf numFmtId="176" fontId="14" fillId="5" borderId="12" xfId="0" applyNumberFormat="1" applyFont="1" applyFill="1" applyBorder="1" applyAlignment="1">
      <alignment horizontal="center" vertical="center" wrapText="1"/>
    </xf>
    <xf numFmtId="176" fontId="14" fillId="5" borderId="33" xfId="0" applyNumberFormat="1" applyFont="1" applyFill="1" applyBorder="1" applyAlignment="1">
      <alignment horizontal="left" vertical="center" wrapText="1"/>
    </xf>
  </cellXfs>
  <cellStyles count="12">
    <cellStyle name="쉼표 [0]" xfId="1" builtinId="6"/>
    <cellStyle name="쉼표 [0] 2" xfId="2" xr:uid="{00000000-0005-0000-0000-000001000000}"/>
    <cellStyle name="쉼표 [0] 2 2" xfId="3" xr:uid="{00000000-0005-0000-0000-000002000000}"/>
    <cellStyle name="쉼표 [0] 2 2 2" xfId="4" xr:uid="{00000000-0005-0000-0000-000003000000}"/>
    <cellStyle name="쉼표 [0] 2 3" xfId="5" xr:uid="{00000000-0005-0000-0000-000004000000}"/>
    <cellStyle name="쉼표 [0] 3" xfId="6" xr:uid="{00000000-0005-0000-0000-000005000000}"/>
    <cellStyle name="표준" xfId="0" builtinId="0"/>
    <cellStyle name="표준 2" xfId="7" xr:uid="{00000000-0005-0000-0000-000007000000}"/>
    <cellStyle name="표준 2 2" xfId="8" xr:uid="{00000000-0005-0000-0000-000008000000}"/>
    <cellStyle name="표준 2 2 2" xfId="9" xr:uid="{00000000-0005-0000-0000-000009000000}"/>
    <cellStyle name="표준 2 3" xfId="10" xr:uid="{00000000-0005-0000-0000-00000A000000}"/>
    <cellStyle name="표준 2_2012안심예산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CCF9-F265-4F32-A316-974E911EEC97}">
  <sheetPr>
    <pageSetUpPr fitToPage="1"/>
  </sheetPr>
  <dimension ref="A1:Q24"/>
  <sheetViews>
    <sheetView view="pageBreakPreview" zoomScaleNormal="100" zoomScaleSheetLayoutView="100" workbookViewId="0">
      <selection sqref="A1:N1"/>
    </sheetView>
  </sheetViews>
  <sheetFormatPr defaultRowHeight="17.25" x14ac:dyDescent="0.3"/>
  <cols>
    <col min="1" max="1" width="3.75" style="2" customWidth="1"/>
    <col min="2" max="2" width="10.75" style="21" customWidth="1"/>
    <col min="3" max="3" width="3.75" style="21" customWidth="1"/>
    <col min="4" max="4" width="11.75" style="306" customWidth="1"/>
    <col min="5" max="5" width="3.75" style="306" customWidth="1"/>
    <col min="6" max="6" width="13.25" style="306" customWidth="1"/>
    <col min="7" max="7" width="11.25" style="307" customWidth="1"/>
    <col min="8" max="8" width="2.625" style="308" customWidth="1"/>
    <col min="9" max="9" width="9.625" style="308" customWidth="1"/>
    <col min="10" max="10" width="1.875" style="308" customWidth="1"/>
    <col min="11" max="11" width="3.125" style="308" customWidth="1"/>
    <col min="12" max="12" width="3.375" style="308" customWidth="1"/>
    <col min="13" max="13" width="2.625" style="308" customWidth="1"/>
    <col min="14" max="14" width="10.375" style="308" customWidth="1"/>
    <col min="15" max="15" width="21.375" style="1" customWidth="1"/>
    <col min="16" max="16" width="14.625" style="1" customWidth="1"/>
    <col min="17" max="17" width="10.75" style="1" bestFit="1" customWidth="1"/>
    <col min="18" max="256" width="9" style="1"/>
    <col min="257" max="257" width="3.75" style="1" customWidth="1"/>
    <col min="258" max="258" width="10.75" style="1" customWidth="1"/>
    <col min="259" max="259" width="3.75" style="1" customWidth="1"/>
    <col min="260" max="260" width="11.75" style="1" customWidth="1"/>
    <col min="261" max="261" width="3.75" style="1" customWidth="1"/>
    <col min="262" max="262" width="13.25" style="1" customWidth="1"/>
    <col min="263" max="263" width="11.25" style="1" customWidth="1"/>
    <col min="264" max="264" width="2.625" style="1" customWidth="1"/>
    <col min="265" max="265" width="9.625" style="1" customWidth="1"/>
    <col min="266" max="266" width="1.875" style="1" customWidth="1"/>
    <col min="267" max="267" width="3.125" style="1" customWidth="1"/>
    <col min="268" max="268" width="3.375" style="1" customWidth="1"/>
    <col min="269" max="269" width="2.625" style="1" customWidth="1"/>
    <col min="270" max="270" width="10.375" style="1" customWidth="1"/>
    <col min="271" max="271" width="21.375" style="1" customWidth="1"/>
    <col min="272" max="272" width="14.625" style="1" customWidth="1"/>
    <col min="273" max="273" width="10.75" style="1" bestFit="1" customWidth="1"/>
    <col min="274" max="512" width="9" style="1"/>
    <col min="513" max="513" width="3.75" style="1" customWidth="1"/>
    <col min="514" max="514" width="10.75" style="1" customWidth="1"/>
    <col min="515" max="515" width="3.75" style="1" customWidth="1"/>
    <col min="516" max="516" width="11.75" style="1" customWidth="1"/>
    <col min="517" max="517" width="3.75" style="1" customWidth="1"/>
    <col min="518" max="518" width="13.25" style="1" customWidth="1"/>
    <col min="519" max="519" width="11.25" style="1" customWidth="1"/>
    <col min="520" max="520" width="2.625" style="1" customWidth="1"/>
    <col min="521" max="521" width="9.625" style="1" customWidth="1"/>
    <col min="522" max="522" width="1.875" style="1" customWidth="1"/>
    <col min="523" max="523" width="3.125" style="1" customWidth="1"/>
    <col min="524" max="524" width="3.375" style="1" customWidth="1"/>
    <col min="525" max="525" width="2.625" style="1" customWidth="1"/>
    <col min="526" max="526" width="10.375" style="1" customWidth="1"/>
    <col min="527" max="527" width="21.375" style="1" customWidth="1"/>
    <col min="528" max="528" width="14.625" style="1" customWidth="1"/>
    <col min="529" max="529" width="10.75" style="1" bestFit="1" customWidth="1"/>
    <col min="530" max="768" width="9" style="1"/>
    <col min="769" max="769" width="3.75" style="1" customWidth="1"/>
    <col min="770" max="770" width="10.75" style="1" customWidth="1"/>
    <col min="771" max="771" width="3.75" style="1" customWidth="1"/>
    <col min="772" max="772" width="11.75" style="1" customWidth="1"/>
    <col min="773" max="773" width="3.75" style="1" customWidth="1"/>
    <col min="774" max="774" width="13.25" style="1" customWidth="1"/>
    <col min="775" max="775" width="11.25" style="1" customWidth="1"/>
    <col min="776" max="776" width="2.625" style="1" customWidth="1"/>
    <col min="777" max="777" width="9.625" style="1" customWidth="1"/>
    <col min="778" max="778" width="1.875" style="1" customWidth="1"/>
    <col min="779" max="779" width="3.125" style="1" customWidth="1"/>
    <col min="780" max="780" width="3.375" style="1" customWidth="1"/>
    <col min="781" max="781" width="2.625" style="1" customWidth="1"/>
    <col min="782" max="782" width="10.375" style="1" customWidth="1"/>
    <col min="783" max="783" width="21.375" style="1" customWidth="1"/>
    <col min="784" max="784" width="14.625" style="1" customWidth="1"/>
    <col min="785" max="785" width="10.75" style="1" bestFit="1" customWidth="1"/>
    <col min="786" max="1024" width="9" style="1"/>
    <col min="1025" max="1025" width="3.75" style="1" customWidth="1"/>
    <col min="1026" max="1026" width="10.75" style="1" customWidth="1"/>
    <col min="1027" max="1027" width="3.75" style="1" customWidth="1"/>
    <col min="1028" max="1028" width="11.75" style="1" customWidth="1"/>
    <col min="1029" max="1029" width="3.75" style="1" customWidth="1"/>
    <col min="1030" max="1030" width="13.25" style="1" customWidth="1"/>
    <col min="1031" max="1031" width="11.25" style="1" customWidth="1"/>
    <col min="1032" max="1032" width="2.625" style="1" customWidth="1"/>
    <col min="1033" max="1033" width="9.625" style="1" customWidth="1"/>
    <col min="1034" max="1034" width="1.875" style="1" customWidth="1"/>
    <col min="1035" max="1035" width="3.125" style="1" customWidth="1"/>
    <col min="1036" max="1036" width="3.375" style="1" customWidth="1"/>
    <col min="1037" max="1037" width="2.625" style="1" customWidth="1"/>
    <col min="1038" max="1038" width="10.375" style="1" customWidth="1"/>
    <col min="1039" max="1039" width="21.375" style="1" customWidth="1"/>
    <col min="1040" max="1040" width="14.625" style="1" customWidth="1"/>
    <col min="1041" max="1041" width="10.75" style="1" bestFit="1" customWidth="1"/>
    <col min="1042" max="1280" width="9" style="1"/>
    <col min="1281" max="1281" width="3.75" style="1" customWidth="1"/>
    <col min="1282" max="1282" width="10.75" style="1" customWidth="1"/>
    <col min="1283" max="1283" width="3.75" style="1" customWidth="1"/>
    <col min="1284" max="1284" width="11.75" style="1" customWidth="1"/>
    <col min="1285" max="1285" width="3.75" style="1" customWidth="1"/>
    <col min="1286" max="1286" width="13.25" style="1" customWidth="1"/>
    <col min="1287" max="1287" width="11.25" style="1" customWidth="1"/>
    <col min="1288" max="1288" width="2.625" style="1" customWidth="1"/>
    <col min="1289" max="1289" width="9.625" style="1" customWidth="1"/>
    <col min="1290" max="1290" width="1.875" style="1" customWidth="1"/>
    <col min="1291" max="1291" width="3.125" style="1" customWidth="1"/>
    <col min="1292" max="1292" width="3.375" style="1" customWidth="1"/>
    <col min="1293" max="1293" width="2.625" style="1" customWidth="1"/>
    <col min="1294" max="1294" width="10.375" style="1" customWidth="1"/>
    <col min="1295" max="1295" width="21.375" style="1" customWidth="1"/>
    <col min="1296" max="1296" width="14.625" style="1" customWidth="1"/>
    <col min="1297" max="1297" width="10.75" style="1" bestFit="1" customWidth="1"/>
    <col min="1298" max="1536" width="9" style="1"/>
    <col min="1537" max="1537" width="3.75" style="1" customWidth="1"/>
    <col min="1538" max="1538" width="10.75" style="1" customWidth="1"/>
    <col min="1539" max="1539" width="3.75" style="1" customWidth="1"/>
    <col min="1540" max="1540" width="11.75" style="1" customWidth="1"/>
    <col min="1541" max="1541" width="3.75" style="1" customWidth="1"/>
    <col min="1542" max="1542" width="13.25" style="1" customWidth="1"/>
    <col min="1543" max="1543" width="11.25" style="1" customWidth="1"/>
    <col min="1544" max="1544" width="2.625" style="1" customWidth="1"/>
    <col min="1545" max="1545" width="9.625" style="1" customWidth="1"/>
    <col min="1546" max="1546" width="1.875" style="1" customWidth="1"/>
    <col min="1547" max="1547" width="3.125" style="1" customWidth="1"/>
    <col min="1548" max="1548" width="3.375" style="1" customWidth="1"/>
    <col min="1549" max="1549" width="2.625" style="1" customWidth="1"/>
    <col min="1550" max="1550" width="10.375" style="1" customWidth="1"/>
    <col min="1551" max="1551" width="21.375" style="1" customWidth="1"/>
    <col min="1552" max="1552" width="14.625" style="1" customWidth="1"/>
    <col min="1553" max="1553" width="10.75" style="1" bestFit="1" customWidth="1"/>
    <col min="1554" max="1792" width="9" style="1"/>
    <col min="1793" max="1793" width="3.75" style="1" customWidth="1"/>
    <col min="1794" max="1794" width="10.75" style="1" customWidth="1"/>
    <col min="1795" max="1795" width="3.75" style="1" customWidth="1"/>
    <col min="1796" max="1796" width="11.75" style="1" customWidth="1"/>
    <col min="1797" max="1797" width="3.75" style="1" customWidth="1"/>
    <col min="1798" max="1798" width="13.25" style="1" customWidth="1"/>
    <col min="1799" max="1799" width="11.25" style="1" customWidth="1"/>
    <col min="1800" max="1800" width="2.625" style="1" customWidth="1"/>
    <col min="1801" max="1801" width="9.625" style="1" customWidth="1"/>
    <col min="1802" max="1802" width="1.875" style="1" customWidth="1"/>
    <col min="1803" max="1803" width="3.125" style="1" customWidth="1"/>
    <col min="1804" max="1804" width="3.375" style="1" customWidth="1"/>
    <col min="1805" max="1805" width="2.625" style="1" customWidth="1"/>
    <col min="1806" max="1806" width="10.375" style="1" customWidth="1"/>
    <col min="1807" max="1807" width="21.375" style="1" customWidth="1"/>
    <col min="1808" max="1808" width="14.625" style="1" customWidth="1"/>
    <col min="1809" max="1809" width="10.75" style="1" bestFit="1" customWidth="1"/>
    <col min="1810" max="2048" width="9" style="1"/>
    <col min="2049" max="2049" width="3.75" style="1" customWidth="1"/>
    <col min="2050" max="2050" width="10.75" style="1" customWidth="1"/>
    <col min="2051" max="2051" width="3.75" style="1" customWidth="1"/>
    <col min="2052" max="2052" width="11.75" style="1" customWidth="1"/>
    <col min="2053" max="2053" width="3.75" style="1" customWidth="1"/>
    <col min="2054" max="2054" width="13.25" style="1" customWidth="1"/>
    <col min="2055" max="2055" width="11.25" style="1" customWidth="1"/>
    <col min="2056" max="2056" width="2.625" style="1" customWidth="1"/>
    <col min="2057" max="2057" width="9.625" style="1" customWidth="1"/>
    <col min="2058" max="2058" width="1.875" style="1" customWidth="1"/>
    <col min="2059" max="2059" width="3.125" style="1" customWidth="1"/>
    <col min="2060" max="2060" width="3.375" style="1" customWidth="1"/>
    <col min="2061" max="2061" width="2.625" style="1" customWidth="1"/>
    <col min="2062" max="2062" width="10.375" style="1" customWidth="1"/>
    <col min="2063" max="2063" width="21.375" style="1" customWidth="1"/>
    <col min="2064" max="2064" width="14.625" style="1" customWidth="1"/>
    <col min="2065" max="2065" width="10.75" style="1" bestFit="1" customWidth="1"/>
    <col min="2066" max="2304" width="9" style="1"/>
    <col min="2305" max="2305" width="3.75" style="1" customWidth="1"/>
    <col min="2306" max="2306" width="10.75" style="1" customWidth="1"/>
    <col min="2307" max="2307" width="3.75" style="1" customWidth="1"/>
    <col min="2308" max="2308" width="11.75" style="1" customWidth="1"/>
    <col min="2309" max="2309" width="3.75" style="1" customWidth="1"/>
    <col min="2310" max="2310" width="13.25" style="1" customWidth="1"/>
    <col min="2311" max="2311" width="11.25" style="1" customWidth="1"/>
    <col min="2312" max="2312" width="2.625" style="1" customWidth="1"/>
    <col min="2313" max="2313" width="9.625" style="1" customWidth="1"/>
    <col min="2314" max="2314" width="1.875" style="1" customWidth="1"/>
    <col min="2315" max="2315" width="3.125" style="1" customWidth="1"/>
    <col min="2316" max="2316" width="3.375" style="1" customWidth="1"/>
    <col min="2317" max="2317" width="2.625" style="1" customWidth="1"/>
    <col min="2318" max="2318" width="10.375" style="1" customWidth="1"/>
    <col min="2319" max="2319" width="21.375" style="1" customWidth="1"/>
    <col min="2320" max="2320" width="14.625" style="1" customWidth="1"/>
    <col min="2321" max="2321" width="10.75" style="1" bestFit="1" customWidth="1"/>
    <col min="2322" max="2560" width="9" style="1"/>
    <col min="2561" max="2561" width="3.75" style="1" customWidth="1"/>
    <col min="2562" max="2562" width="10.75" style="1" customWidth="1"/>
    <col min="2563" max="2563" width="3.75" style="1" customWidth="1"/>
    <col min="2564" max="2564" width="11.75" style="1" customWidth="1"/>
    <col min="2565" max="2565" width="3.75" style="1" customWidth="1"/>
    <col min="2566" max="2566" width="13.25" style="1" customWidth="1"/>
    <col min="2567" max="2567" width="11.25" style="1" customWidth="1"/>
    <col min="2568" max="2568" width="2.625" style="1" customWidth="1"/>
    <col min="2569" max="2569" width="9.625" style="1" customWidth="1"/>
    <col min="2570" max="2570" width="1.875" style="1" customWidth="1"/>
    <col min="2571" max="2571" width="3.125" style="1" customWidth="1"/>
    <col min="2572" max="2572" width="3.375" style="1" customWidth="1"/>
    <col min="2573" max="2573" width="2.625" style="1" customWidth="1"/>
    <col min="2574" max="2574" width="10.375" style="1" customWidth="1"/>
    <col min="2575" max="2575" width="21.375" style="1" customWidth="1"/>
    <col min="2576" max="2576" width="14.625" style="1" customWidth="1"/>
    <col min="2577" max="2577" width="10.75" style="1" bestFit="1" customWidth="1"/>
    <col min="2578" max="2816" width="9" style="1"/>
    <col min="2817" max="2817" width="3.75" style="1" customWidth="1"/>
    <col min="2818" max="2818" width="10.75" style="1" customWidth="1"/>
    <col min="2819" max="2819" width="3.75" style="1" customWidth="1"/>
    <col min="2820" max="2820" width="11.75" style="1" customWidth="1"/>
    <col min="2821" max="2821" width="3.75" style="1" customWidth="1"/>
    <col min="2822" max="2822" width="13.25" style="1" customWidth="1"/>
    <col min="2823" max="2823" width="11.25" style="1" customWidth="1"/>
    <col min="2824" max="2824" width="2.625" style="1" customWidth="1"/>
    <col min="2825" max="2825" width="9.625" style="1" customWidth="1"/>
    <col min="2826" max="2826" width="1.875" style="1" customWidth="1"/>
    <col min="2827" max="2827" width="3.125" style="1" customWidth="1"/>
    <col min="2828" max="2828" width="3.375" style="1" customWidth="1"/>
    <col min="2829" max="2829" width="2.625" style="1" customWidth="1"/>
    <col min="2830" max="2830" width="10.375" style="1" customWidth="1"/>
    <col min="2831" max="2831" width="21.375" style="1" customWidth="1"/>
    <col min="2832" max="2832" width="14.625" style="1" customWidth="1"/>
    <col min="2833" max="2833" width="10.75" style="1" bestFit="1" customWidth="1"/>
    <col min="2834" max="3072" width="9" style="1"/>
    <col min="3073" max="3073" width="3.75" style="1" customWidth="1"/>
    <col min="3074" max="3074" width="10.75" style="1" customWidth="1"/>
    <col min="3075" max="3075" width="3.75" style="1" customWidth="1"/>
    <col min="3076" max="3076" width="11.75" style="1" customWidth="1"/>
    <col min="3077" max="3077" width="3.75" style="1" customWidth="1"/>
    <col min="3078" max="3078" width="13.25" style="1" customWidth="1"/>
    <col min="3079" max="3079" width="11.25" style="1" customWidth="1"/>
    <col min="3080" max="3080" width="2.625" style="1" customWidth="1"/>
    <col min="3081" max="3081" width="9.625" style="1" customWidth="1"/>
    <col min="3082" max="3082" width="1.875" style="1" customWidth="1"/>
    <col min="3083" max="3083" width="3.125" style="1" customWidth="1"/>
    <col min="3084" max="3084" width="3.375" style="1" customWidth="1"/>
    <col min="3085" max="3085" width="2.625" style="1" customWidth="1"/>
    <col min="3086" max="3086" width="10.375" style="1" customWidth="1"/>
    <col min="3087" max="3087" width="21.375" style="1" customWidth="1"/>
    <col min="3088" max="3088" width="14.625" style="1" customWidth="1"/>
    <col min="3089" max="3089" width="10.75" style="1" bestFit="1" customWidth="1"/>
    <col min="3090" max="3328" width="9" style="1"/>
    <col min="3329" max="3329" width="3.75" style="1" customWidth="1"/>
    <col min="3330" max="3330" width="10.75" style="1" customWidth="1"/>
    <col min="3331" max="3331" width="3.75" style="1" customWidth="1"/>
    <col min="3332" max="3332" width="11.75" style="1" customWidth="1"/>
    <col min="3333" max="3333" width="3.75" style="1" customWidth="1"/>
    <col min="3334" max="3334" width="13.25" style="1" customWidth="1"/>
    <col min="3335" max="3335" width="11.25" style="1" customWidth="1"/>
    <col min="3336" max="3336" width="2.625" style="1" customWidth="1"/>
    <col min="3337" max="3337" width="9.625" style="1" customWidth="1"/>
    <col min="3338" max="3338" width="1.875" style="1" customWidth="1"/>
    <col min="3339" max="3339" width="3.125" style="1" customWidth="1"/>
    <col min="3340" max="3340" width="3.375" style="1" customWidth="1"/>
    <col min="3341" max="3341" width="2.625" style="1" customWidth="1"/>
    <col min="3342" max="3342" width="10.375" style="1" customWidth="1"/>
    <col min="3343" max="3343" width="21.375" style="1" customWidth="1"/>
    <col min="3344" max="3344" width="14.625" style="1" customWidth="1"/>
    <col min="3345" max="3345" width="10.75" style="1" bestFit="1" customWidth="1"/>
    <col min="3346" max="3584" width="9" style="1"/>
    <col min="3585" max="3585" width="3.75" style="1" customWidth="1"/>
    <col min="3586" max="3586" width="10.75" style="1" customWidth="1"/>
    <col min="3587" max="3587" width="3.75" style="1" customWidth="1"/>
    <col min="3588" max="3588" width="11.75" style="1" customWidth="1"/>
    <col min="3589" max="3589" width="3.75" style="1" customWidth="1"/>
    <col min="3590" max="3590" width="13.25" style="1" customWidth="1"/>
    <col min="3591" max="3591" width="11.25" style="1" customWidth="1"/>
    <col min="3592" max="3592" width="2.625" style="1" customWidth="1"/>
    <col min="3593" max="3593" width="9.625" style="1" customWidth="1"/>
    <col min="3594" max="3594" width="1.875" style="1" customWidth="1"/>
    <col min="3595" max="3595" width="3.125" style="1" customWidth="1"/>
    <col min="3596" max="3596" width="3.375" style="1" customWidth="1"/>
    <col min="3597" max="3597" width="2.625" style="1" customWidth="1"/>
    <col min="3598" max="3598" width="10.375" style="1" customWidth="1"/>
    <col min="3599" max="3599" width="21.375" style="1" customWidth="1"/>
    <col min="3600" max="3600" width="14.625" style="1" customWidth="1"/>
    <col min="3601" max="3601" width="10.75" style="1" bestFit="1" customWidth="1"/>
    <col min="3602" max="3840" width="9" style="1"/>
    <col min="3841" max="3841" width="3.75" style="1" customWidth="1"/>
    <col min="3842" max="3842" width="10.75" style="1" customWidth="1"/>
    <col min="3843" max="3843" width="3.75" style="1" customWidth="1"/>
    <col min="3844" max="3844" width="11.75" style="1" customWidth="1"/>
    <col min="3845" max="3845" width="3.75" style="1" customWidth="1"/>
    <col min="3846" max="3846" width="13.25" style="1" customWidth="1"/>
    <col min="3847" max="3847" width="11.25" style="1" customWidth="1"/>
    <col min="3848" max="3848" width="2.625" style="1" customWidth="1"/>
    <col min="3849" max="3849" width="9.625" style="1" customWidth="1"/>
    <col min="3850" max="3850" width="1.875" style="1" customWidth="1"/>
    <col min="3851" max="3851" width="3.125" style="1" customWidth="1"/>
    <col min="3852" max="3852" width="3.375" style="1" customWidth="1"/>
    <col min="3853" max="3853" width="2.625" style="1" customWidth="1"/>
    <col min="3854" max="3854" width="10.375" style="1" customWidth="1"/>
    <col min="3855" max="3855" width="21.375" style="1" customWidth="1"/>
    <col min="3856" max="3856" width="14.625" style="1" customWidth="1"/>
    <col min="3857" max="3857" width="10.75" style="1" bestFit="1" customWidth="1"/>
    <col min="3858" max="4096" width="9" style="1"/>
    <col min="4097" max="4097" width="3.75" style="1" customWidth="1"/>
    <col min="4098" max="4098" width="10.75" style="1" customWidth="1"/>
    <col min="4099" max="4099" width="3.75" style="1" customWidth="1"/>
    <col min="4100" max="4100" width="11.75" style="1" customWidth="1"/>
    <col min="4101" max="4101" width="3.75" style="1" customWidth="1"/>
    <col min="4102" max="4102" width="13.25" style="1" customWidth="1"/>
    <col min="4103" max="4103" width="11.25" style="1" customWidth="1"/>
    <col min="4104" max="4104" width="2.625" style="1" customWidth="1"/>
    <col min="4105" max="4105" width="9.625" style="1" customWidth="1"/>
    <col min="4106" max="4106" width="1.875" style="1" customWidth="1"/>
    <col min="4107" max="4107" width="3.125" style="1" customWidth="1"/>
    <col min="4108" max="4108" width="3.375" style="1" customWidth="1"/>
    <col min="4109" max="4109" width="2.625" style="1" customWidth="1"/>
    <col min="4110" max="4110" width="10.375" style="1" customWidth="1"/>
    <col min="4111" max="4111" width="21.375" style="1" customWidth="1"/>
    <col min="4112" max="4112" width="14.625" style="1" customWidth="1"/>
    <col min="4113" max="4113" width="10.75" style="1" bestFit="1" customWidth="1"/>
    <col min="4114" max="4352" width="9" style="1"/>
    <col min="4353" max="4353" width="3.75" style="1" customWidth="1"/>
    <col min="4354" max="4354" width="10.75" style="1" customWidth="1"/>
    <col min="4355" max="4355" width="3.75" style="1" customWidth="1"/>
    <col min="4356" max="4356" width="11.75" style="1" customWidth="1"/>
    <col min="4357" max="4357" width="3.75" style="1" customWidth="1"/>
    <col min="4358" max="4358" width="13.25" style="1" customWidth="1"/>
    <col min="4359" max="4359" width="11.25" style="1" customWidth="1"/>
    <col min="4360" max="4360" width="2.625" style="1" customWidth="1"/>
    <col min="4361" max="4361" width="9.625" style="1" customWidth="1"/>
    <col min="4362" max="4362" width="1.875" style="1" customWidth="1"/>
    <col min="4363" max="4363" width="3.125" style="1" customWidth="1"/>
    <col min="4364" max="4364" width="3.375" style="1" customWidth="1"/>
    <col min="4365" max="4365" width="2.625" style="1" customWidth="1"/>
    <col min="4366" max="4366" width="10.375" style="1" customWidth="1"/>
    <col min="4367" max="4367" width="21.375" style="1" customWidth="1"/>
    <col min="4368" max="4368" width="14.625" style="1" customWidth="1"/>
    <col min="4369" max="4369" width="10.75" style="1" bestFit="1" customWidth="1"/>
    <col min="4370" max="4608" width="9" style="1"/>
    <col min="4609" max="4609" width="3.75" style="1" customWidth="1"/>
    <col min="4610" max="4610" width="10.75" style="1" customWidth="1"/>
    <col min="4611" max="4611" width="3.75" style="1" customWidth="1"/>
    <col min="4612" max="4612" width="11.75" style="1" customWidth="1"/>
    <col min="4613" max="4613" width="3.75" style="1" customWidth="1"/>
    <col min="4614" max="4614" width="13.25" style="1" customWidth="1"/>
    <col min="4615" max="4615" width="11.25" style="1" customWidth="1"/>
    <col min="4616" max="4616" width="2.625" style="1" customWidth="1"/>
    <col min="4617" max="4617" width="9.625" style="1" customWidth="1"/>
    <col min="4618" max="4618" width="1.875" style="1" customWidth="1"/>
    <col min="4619" max="4619" width="3.125" style="1" customWidth="1"/>
    <col min="4620" max="4620" width="3.375" style="1" customWidth="1"/>
    <col min="4621" max="4621" width="2.625" style="1" customWidth="1"/>
    <col min="4622" max="4622" width="10.375" style="1" customWidth="1"/>
    <col min="4623" max="4623" width="21.375" style="1" customWidth="1"/>
    <col min="4624" max="4624" width="14.625" style="1" customWidth="1"/>
    <col min="4625" max="4625" width="10.75" style="1" bestFit="1" customWidth="1"/>
    <col min="4626" max="4864" width="9" style="1"/>
    <col min="4865" max="4865" width="3.75" style="1" customWidth="1"/>
    <col min="4866" max="4866" width="10.75" style="1" customWidth="1"/>
    <col min="4867" max="4867" width="3.75" style="1" customWidth="1"/>
    <col min="4868" max="4868" width="11.75" style="1" customWidth="1"/>
    <col min="4869" max="4869" width="3.75" style="1" customWidth="1"/>
    <col min="4870" max="4870" width="13.25" style="1" customWidth="1"/>
    <col min="4871" max="4871" width="11.25" style="1" customWidth="1"/>
    <col min="4872" max="4872" width="2.625" style="1" customWidth="1"/>
    <col min="4873" max="4873" width="9.625" style="1" customWidth="1"/>
    <col min="4874" max="4874" width="1.875" style="1" customWidth="1"/>
    <col min="4875" max="4875" width="3.125" style="1" customWidth="1"/>
    <col min="4876" max="4876" width="3.375" style="1" customWidth="1"/>
    <col min="4877" max="4877" width="2.625" style="1" customWidth="1"/>
    <col min="4878" max="4878" width="10.375" style="1" customWidth="1"/>
    <col min="4879" max="4879" width="21.375" style="1" customWidth="1"/>
    <col min="4880" max="4880" width="14.625" style="1" customWidth="1"/>
    <col min="4881" max="4881" width="10.75" style="1" bestFit="1" customWidth="1"/>
    <col min="4882" max="5120" width="9" style="1"/>
    <col min="5121" max="5121" width="3.75" style="1" customWidth="1"/>
    <col min="5122" max="5122" width="10.75" style="1" customWidth="1"/>
    <col min="5123" max="5123" width="3.75" style="1" customWidth="1"/>
    <col min="5124" max="5124" width="11.75" style="1" customWidth="1"/>
    <col min="5125" max="5125" width="3.75" style="1" customWidth="1"/>
    <col min="5126" max="5126" width="13.25" style="1" customWidth="1"/>
    <col min="5127" max="5127" width="11.25" style="1" customWidth="1"/>
    <col min="5128" max="5128" width="2.625" style="1" customWidth="1"/>
    <col min="5129" max="5129" width="9.625" style="1" customWidth="1"/>
    <col min="5130" max="5130" width="1.875" style="1" customWidth="1"/>
    <col min="5131" max="5131" width="3.125" style="1" customWidth="1"/>
    <col min="5132" max="5132" width="3.375" style="1" customWidth="1"/>
    <col min="5133" max="5133" width="2.625" style="1" customWidth="1"/>
    <col min="5134" max="5134" width="10.375" style="1" customWidth="1"/>
    <col min="5135" max="5135" width="21.375" style="1" customWidth="1"/>
    <col min="5136" max="5136" width="14.625" style="1" customWidth="1"/>
    <col min="5137" max="5137" width="10.75" style="1" bestFit="1" customWidth="1"/>
    <col min="5138" max="5376" width="9" style="1"/>
    <col min="5377" max="5377" width="3.75" style="1" customWidth="1"/>
    <col min="5378" max="5378" width="10.75" style="1" customWidth="1"/>
    <col min="5379" max="5379" width="3.75" style="1" customWidth="1"/>
    <col min="5380" max="5380" width="11.75" style="1" customWidth="1"/>
    <col min="5381" max="5381" width="3.75" style="1" customWidth="1"/>
    <col min="5382" max="5382" width="13.25" style="1" customWidth="1"/>
    <col min="5383" max="5383" width="11.25" style="1" customWidth="1"/>
    <col min="5384" max="5384" width="2.625" style="1" customWidth="1"/>
    <col min="5385" max="5385" width="9.625" style="1" customWidth="1"/>
    <col min="5386" max="5386" width="1.875" style="1" customWidth="1"/>
    <col min="5387" max="5387" width="3.125" style="1" customWidth="1"/>
    <col min="5388" max="5388" width="3.375" style="1" customWidth="1"/>
    <col min="5389" max="5389" width="2.625" style="1" customWidth="1"/>
    <col min="5390" max="5390" width="10.375" style="1" customWidth="1"/>
    <col min="5391" max="5391" width="21.375" style="1" customWidth="1"/>
    <col min="5392" max="5392" width="14.625" style="1" customWidth="1"/>
    <col min="5393" max="5393" width="10.75" style="1" bestFit="1" customWidth="1"/>
    <col min="5394" max="5632" width="9" style="1"/>
    <col min="5633" max="5633" width="3.75" style="1" customWidth="1"/>
    <col min="5634" max="5634" width="10.75" style="1" customWidth="1"/>
    <col min="5635" max="5635" width="3.75" style="1" customWidth="1"/>
    <col min="5636" max="5636" width="11.75" style="1" customWidth="1"/>
    <col min="5637" max="5637" width="3.75" style="1" customWidth="1"/>
    <col min="5638" max="5638" width="13.25" style="1" customWidth="1"/>
    <col min="5639" max="5639" width="11.25" style="1" customWidth="1"/>
    <col min="5640" max="5640" width="2.625" style="1" customWidth="1"/>
    <col min="5641" max="5641" width="9.625" style="1" customWidth="1"/>
    <col min="5642" max="5642" width="1.875" style="1" customWidth="1"/>
    <col min="5643" max="5643" width="3.125" style="1" customWidth="1"/>
    <col min="5644" max="5644" width="3.375" style="1" customWidth="1"/>
    <col min="5645" max="5645" width="2.625" style="1" customWidth="1"/>
    <col min="5646" max="5646" width="10.375" style="1" customWidth="1"/>
    <col min="5647" max="5647" width="21.375" style="1" customWidth="1"/>
    <col min="5648" max="5648" width="14.625" style="1" customWidth="1"/>
    <col min="5649" max="5649" width="10.75" style="1" bestFit="1" customWidth="1"/>
    <col min="5650" max="5888" width="9" style="1"/>
    <col min="5889" max="5889" width="3.75" style="1" customWidth="1"/>
    <col min="5890" max="5890" width="10.75" style="1" customWidth="1"/>
    <col min="5891" max="5891" width="3.75" style="1" customWidth="1"/>
    <col min="5892" max="5892" width="11.75" style="1" customWidth="1"/>
    <col min="5893" max="5893" width="3.75" style="1" customWidth="1"/>
    <col min="5894" max="5894" width="13.25" style="1" customWidth="1"/>
    <col min="5895" max="5895" width="11.25" style="1" customWidth="1"/>
    <col min="5896" max="5896" width="2.625" style="1" customWidth="1"/>
    <col min="5897" max="5897" width="9.625" style="1" customWidth="1"/>
    <col min="5898" max="5898" width="1.875" style="1" customWidth="1"/>
    <col min="5899" max="5899" width="3.125" style="1" customWidth="1"/>
    <col min="5900" max="5900" width="3.375" style="1" customWidth="1"/>
    <col min="5901" max="5901" width="2.625" style="1" customWidth="1"/>
    <col min="5902" max="5902" width="10.375" style="1" customWidth="1"/>
    <col min="5903" max="5903" width="21.375" style="1" customWidth="1"/>
    <col min="5904" max="5904" width="14.625" style="1" customWidth="1"/>
    <col min="5905" max="5905" width="10.75" style="1" bestFit="1" customWidth="1"/>
    <col min="5906" max="6144" width="9" style="1"/>
    <col min="6145" max="6145" width="3.75" style="1" customWidth="1"/>
    <col min="6146" max="6146" width="10.75" style="1" customWidth="1"/>
    <col min="6147" max="6147" width="3.75" style="1" customWidth="1"/>
    <col min="6148" max="6148" width="11.75" style="1" customWidth="1"/>
    <col min="6149" max="6149" width="3.75" style="1" customWidth="1"/>
    <col min="6150" max="6150" width="13.25" style="1" customWidth="1"/>
    <col min="6151" max="6151" width="11.25" style="1" customWidth="1"/>
    <col min="6152" max="6152" width="2.625" style="1" customWidth="1"/>
    <col min="6153" max="6153" width="9.625" style="1" customWidth="1"/>
    <col min="6154" max="6154" width="1.875" style="1" customWidth="1"/>
    <col min="6155" max="6155" width="3.125" style="1" customWidth="1"/>
    <col min="6156" max="6156" width="3.375" style="1" customWidth="1"/>
    <col min="6157" max="6157" width="2.625" style="1" customWidth="1"/>
    <col min="6158" max="6158" width="10.375" style="1" customWidth="1"/>
    <col min="6159" max="6159" width="21.375" style="1" customWidth="1"/>
    <col min="6160" max="6160" width="14.625" style="1" customWidth="1"/>
    <col min="6161" max="6161" width="10.75" style="1" bestFit="1" customWidth="1"/>
    <col min="6162" max="6400" width="9" style="1"/>
    <col min="6401" max="6401" width="3.75" style="1" customWidth="1"/>
    <col min="6402" max="6402" width="10.75" style="1" customWidth="1"/>
    <col min="6403" max="6403" width="3.75" style="1" customWidth="1"/>
    <col min="6404" max="6404" width="11.75" style="1" customWidth="1"/>
    <col min="6405" max="6405" width="3.75" style="1" customWidth="1"/>
    <col min="6406" max="6406" width="13.25" style="1" customWidth="1"/>
    <col min="6407" max="6407" width="11.25" style="1" customWidth="1"/>
    <col min="6408" max="6408" width="2.625" style="1" customWidth="1"/>
    <col min="6409" max="6409" width="9.625" style="1" customWidth="1"/>
    <col min="6410" max="6410" width="1.875" style="1" customWidth="1"/>
    <col min="6411" max="6411" width="3.125" style="1" customWidth="1"/>
    <col min="6412" max="6412" width="3.375" style="1" customWidth="1"/>
    <col min="6413" max="6413" width="2.625" style="1" customWidth="1"/>
    <col min="6414" max="6414" width="10.375" style="1" customWidth="1"/>
    <col min="6415" max="6415" width="21.375" style="1" customWidth="1"/>
    <col min="6416" max="6416" width="14.625" style="1" customWidth="1"/>
    <col min="6417" max="6417" width="10.75" style="1" bestFit="1" customWidth="1"/>
    <col min="6418" max="6656" width="9" style="1"/>
    <col min="6657" max="6657" width="3.75" style="1" customWidth="1"/>
    <col min="6658" max="6658" width="10.75" style="1" customWidth="1"/>
    <col min="6659" max="6659" width="3.75" style="1" customWidth="1"/>
    <col min="6660" max="6660" width="11.75" style="1" customWidth="1"/>
    <col min="6661" max="6661" width="3.75" style="1" customWidth="1"/>
    <col min="6662" max="6662" width="13.25" style="1" customWidth="1"/>
    <col min="6663" max="6663" width="11.25" style="1" customWidth="1"/>
    <col min="6664" max="6664" width="2.625" style="1" customWidth="1"/>
    <col min="6665" max="6665" width="9.625" style="1" customWidth="1"/>
    <col min="6666" max="6666" width="1.875" style="1" customWidth="1"/>
    <col min="6667" max="6667" width="3.125" style="1" customWidth="1"/>
    <col min="6668" max="6668" width="3.375" style="1" customWidth="1"/>
    <col min="6669" max="6669" width="2.625" style="1" customWidth="1"/>
    <col min="6670" max="6670" width="10.375" style="1" customWidth="1"/>
    <col min="6671" max="6671" width="21.375" style="1" customWidth="1"/>
    <col min="6672" max="6672" width="14.625" style="1" customWidth="1"/>
    <col min="6673" max="6673" width="10.75" style="1" bestFit="1" customWidth="1"/>
    <col min="6674" max="6912" width="9" style="1"/>
    <col min="6913" max="6913" width="3.75" style="1" customWidth="1"/>
    <col min="6914" max="6914" width="10.75" style="1" customWidth="1"/>
    <col min="6915" max="6915" width="3.75" style="1" customWidth="1"/>
    <col min="6916" max="6916" width="11.75" style="1" customWidth="1"/>
    <col min="6917" max="6917" width="3.75" style="1" customWidth="1"/>
    <col min="6918" max="6918" width="13.25" style="1" customWidth="1"/>
    <col min="6919" max="6919" width="11.25" style="1" customWidth="1"/>
    <col min="6920" max="6920" width="2.625" style="1" customWidth="1"/>
    <col min="6921" max="6921" width="9.625" style="1" customWidth="1"/>
    <col min="6922" max="6922" width="1.875" style="1" customWidth="1"/>
    <col min="6923" max="6923" width="3.125" style="1" customWidth="1"/>
    <col min="6924" max="6924" width="3.375" style="1" customWidth="1"/>
    <col min="6925" max="6925" width="2.625" style="1" customWidth="1"/>
    <col min="6926" max="6926" width="10.375" style="1" customWidth="1"/>
    <col min="6927" max="6927" width="21.375" style="1" customWidth="1"/>
    <col min="6928" max="6928" width="14.625" style="1" customWidth="1"/>
    <col min="6929" max="6929" width="10.75" style="1" bestFit="1" customWidth="1"/>
    <col min="6930" max="7168" width="9" style="1"/>
    <col min="7169" max="7169" width="3.75" style="1" customWidth="1"/>
    <col min="7170" max="7170" width="10.75" style="1" customWidth="1"/>
    <col min="7171" max="7171" width="3.75" style="1" customWidth="1"/>
    <col min="7172" max="7172" width="11.75" style="1" customWidth="1"/>
    <col min="7173" max="7173" width="3.75" style="1" customWidth="1"/>
    <col min="7174" max="7174" width="13.25" style="1" customWidth="1"/>
    <col min="7175" max="7175" width="11.25" style="1" customWidth="1"/>
    <col min="7176" max="7176" width="2.625" style="1" customWidth="1"/>
    <col min="7177" max="7177" width="9.625" style="1" customWidth="1"/>
    <col min="7178" max="7178" width="1.875" style="1" customWidth="1"/>
    <col min="7179" max="7179" width="3.125" style="1" customWidth="1"/>
    <col min="7180" max="7180" width="3.375" style="1" customWidth="1"/>
    <col min="7181" max="7181" width="2.625" style="1" customWidth="1"/>
    <col min="7182" max="7182" width="10.375" style="1" customWidth="1"/>
    <col min="7183" max="7183" width="21.375" style="1" customWidth="1"/>
    <col min="7184" max="7184" width="14.625" style="1" customWidth="1"/>
    <col min="7185" max="7185" width="10.75" style="1" bestFit="1" customWidth="1"/>
    <col min="7186" max="7424" width="9" style="1"/>
    <col min="7425" max="7425" width="3.75" style="1" customWidth="1"/>
    <col min="7426" max="7426" width="10.75" style="1" customWidth="1"/>
    <col min="7427" max="7427" width="3.75" style="1" customWidth="1"/>
    <col min="7428" max="7428" width="11.75" style="1" customWidth="1"/>
    <col min="7429" max="7429" width="3.75" style="1" customWidth="1"/>
    <col min="7430" max="7430" width="13.25" style="1" customWidth="1"/>
    <col min="7431" max="7431" width="11.25" style="1" customWidth="1"/>
    <col min="7432" max="7432" width="2.625" style="1" customWidth="1"/>
    <col min="7433" max="7433" width="9.625" style="1" customWidth="1"/>
    <col min="7434" max="7434" width="1.875" style="1" customWidth="1"/>
    <col min="7435" max="7435" width="3.125" style="1" customWidth="1"/>
    <col min="7436" max="7436" width="3.375" style="1" customWidth="1"/>
    <col min="7437" max="7437" width="2.625" style="1" customWidth="1"/>
    <col min="7438" max="7438" width="10.375" style="1" customWidth="1"/>
    <col min="7439" max="7439" width="21.375" style="1" customWidth="1"/>
    <col min="7440" max="7440" width="14.625" style="1" customWidth="1"/>
    <col min="7441" max="7441" width="10.75" style="1" bestFit="1" customWidth="1"/>
    <col min="7442" max="7680" width="9" style="1"/>
    <col min="7681" max="7681" width="3.75" style="1" customWidth="1"/>
    <col min="7682" max="7682" width="10.75" style="1" customWidth="1"/>
    <col min="7683" max="7683" width="3.75" style="1" customWidth="1"/>
    <col min="7684" max="7684" width="11.75" style="1" customWidth="1"/>
    <col min="7685" max="7685" width="3.75" style="1" customWidth="1"/>
    <col min="7686" max="7686" width="13.25" style="1" customWidth="1"/>
    <col min="7687" max="7687" width="11.25" style="1" customWidth="1"/>
    <col min="7688" max="7688" width="2.625" style="1" customWidth="1"/>
    <col min="7689" max="7689" width="9.625" style="1" customWidth="1"/>
    <col min="7690" max="7690" width="1.875" style="1" customWidth="1"/>
    <col min="7691" max="7691" width="3.125" style="1" customWidth="1"/>
    <col min="7692" max="7692" width="3.375" style="1" customWidth="1"/>
    <col min="7693" max="7693" width="2.625" style="1" customWidth="1"/>
    <col min="7694" max="7694" width="10.375" style="1" customWidth="1"/>
    <col min="7695" max="7695" width="21.375" style="1" customWidth="1"/>
    <col min="7696" max="7696" width="14.625" style="1" customWidth="1"/>
    <col min="7697" max="7697" width="10.75" style="1" bestFit="1" customWidth="1"/>
    <col min="7698" max="7936" width="9" style="1"/>
    <col min="7937" max="7937" width="3.75" style="1" customWidth="1"/>
    <col min="7938" max="7938" width="10.75" style="1" customWidth="1"/>
    <col min="7939" max="7939" width="3.75" style="1" customWidth="1"/>
    <col min="7940" max="7940" width="11.75" style="1" customWidth="1"/>
    <col min="7941" max="7941" width="3.75" style="1" customWidth="1"/>
    <col min="7942" max="7942" width="13.25" style="1" customWidth="1"/>
    <col min="7943" max="7943" width="11.25" style="1" customWidth="1"/>
    <col min="7944" max="7944" width="2.625" style="1" customWidth="1"/>
    <col min="7945" max="7945" width="9.625" style="1" customWidth="1"/>
    <col min="7946" max="7946" width="1.875" style="1" customWidth="1"/>
    <col min="7947" max="7947" width="3.125" style="1" customWidth="1"/>
    <col min="7948" max="7948" width="3.375" style="1" customWidth="1"/>
    <col min="7949" max="7949" width="2.625" style="1" customWidth="1"/>
    <col min="7950" max="7950" width="10.375" style="1" customWidth="1"/>
    <col min="7951" max="7951" width="21.375" style="1" customWidth="1"/>
    <col min="7952" max="7952" width="14.625" style="1" customWidth="1"/>
    <col min="7953" max="7953" width="10.75" style="1" bestFit="1" customWidth="1"/>
    <col min="7954" max="8192" width="9" style="1"/>
    <col min="8193" max="8193" width="3.75" style="1" customWidth="1"/>
    <col min="8194" max="8194" width="10.75" style="1" customWidth="1"/>
    <col min="8195" max="8195" width="3.75" style="1" customWidth="1"/>
    <col min="8196" max="8196" width="11.75" style="1" customWidth="1"/>
    <col min="8197" max="8197" width="3.75" style="1" customWidth="1"/>
    <col min="8198" max="8198" width="13.25" style="1" customWidth="1"/>
    <col min="8199" max="8199" width="11.25" style="1" customWidth="1"/>
    <col min="8200" max="8200" width="2.625" style="1" customWidth="1"/>
    <col min="8201" max="8201" width="9.625" style="1" customWidth="1"/>
    <col min="8202" max="8202" width="1.875" style="1" customWidth="1"/>
    <col min="8203" max="8203" width="3.125" style="1" customWidth="1"/>
    <col min="8204" max="8204" width="3.375" style="1" customWidth="1"/>
    <col min="8205" max="8205" width="2.625" style="1" customWidth="1"/>
    <col min="8206" max="8206" width="10.375" style="1" customWidth="1"/>
    <col min="8207" max="8207" width="21.375" style="1" customWidth="1"/>
    <col min="8208" max="8208" width="14.625" style="1" customWidth="1"/>
    <col min="8209" max="8209" width="10.75" style="1" bestFit="1" customWidth="1"/>
    <col min="8210" max="8448" width="9" style="1"/>
    <col min="8449" max="8449" width="3.75" style="1" customWidth="1"/>
    <col min="8450" max="8450" width="10.75" style="1" customWidth="1"/>
    <col min="8451" max="8451" width="3.75" style="1" customWidth="1"/>
    <col min="8452" max="8452" width="11.75" style="1" customWidth="1"/>
    <col min="8453" max="8453" width="3.75" style="1" customWidth="1"/>
    <col min="8454" max="8454" width="13.25" style="1" customWidth="1"/>
    <col min="8455" max="8455" width="11.25" style="1" customWidth="1"/>
    <col min="8456" max="8456" width="2.625" style="1" customWidth="1"/>
    <col min="8457" max="8457" width="9.625" style="1" customWidth="1"/>
    <col min="8458" max="8458" width="1.875" style="1" customWidth="1"/>
    <col min="8459" max="8459" width="3.125" style="1" customWidth="1"/>
    <col min="8460" max="8460" width="3.375" style="1" customWidth="1"/>
    <col min="8461" max="8461" width="2.625" style="1" customWidth="1"/>
    <col min="8462" max="8462" width="10.375" style="1" customWidth="1"/>
    <col min="8463" max="8463" width="21.375" style="1" customWidth="1"/>
    <col min="8464" max="8464" width="14.625" style="1" customWidth="1"/>
    <col min="8465" max="8465" width="10.75" style="1" bestFit="1" customWidth="1"/>
    <col min="8466" max="8704" width="9" style="1"/>
    <col min="8705" max="8705" width="3.75" style="1" customWidth="1"/>
    <col min="8706" max="8706" width="10.75" style="1" customWidth="1"/>
    <col min="8707" max="8707" width="3.75" style="1" customWidth="1"/>
    <col min="8708" max="8708" width="11.75" style="1" customWidth="1"/>
    <col min="8709" max="8709" width="3.75" style="1" customWidth="1"/>
    <col min="8710" max="8710" width="13.25" style="1" customWidth="1"/>
    <col min="8711" max="8711" width="11.25" style="1" customWidth="1"/>
    <col min="8712" max="8712" width="2.625" style="1" customWidth="1"/>
    <col min="8713" max="8713" width="9.625" style="1" customWidth="1"/>
    <col min="8714" max="8714" width="1.875" style="1" customWidth="1"/>
    <col min="8715" max="8715" width="3.125" style="1" customWidth="1"/>
    <col min="8716" max="8716" width="3.375" style="1" customWidth="1"/>
    <col min="8717" max="8717" width="2.625" style="1" customWidth="1"/>
    <col min="8718" max="8718" width="10.375" style="1" customWidth="1"/>
    <col min="8719" max="8719" width="21.375" style="1" customWidth="1"/>
    <col min="8720" max="8720" width="14.625" style="1" customWidth="1"/>
    <col min="8721" max="8721" width="10.75" style="1" bestFit="1" customWidth="1"/>
    <col min="8722" max="8960" width="9" style="1"/>
    <col min="8961" max="8961" width="3.75" style="1" customWidth="1"/>
    <col min="8962" max="8962" width="10.75" style="1" customWidth="1"/>
    <col min="8963" max="8963" width="3.75" style="1" customWidth="1"/>
    <col min="8964" max="8964" width="11.75" style="1" customWidth="1"/>
    <col min="8965" max="8965" width="3.75" style="1" customWidth="1"/>
    <col min="8966" max="8966" width="13.25" style="1" customWidth="1"/>
    <col min="8967" max="8967" width="11.25" style="1" customWidth="1"/>
    <col min="8968" max="8968" width="2.625" style="1" customWidth="1"/>
    <col min="8969" max="8969" width="9.625" style="1" customWidth="1"/>
    <col min="8970" max="8970" width="1.875" style="1" customWidth="1"/>
    <col min="8971" max="8971" width="3.125" style="1" customWidth="1"/>
    <col min="8972" max="8972" width="3.375" style="1" customWidth="1"/>
    <col min="8973" max="8973" width="2.625" style="1" customWidth="1"/>
    <col min="8974" max="8974" width="10.375" style="1" customWidth="1"/>
    <col min="8975" max="8975" width="21.375" style="1" customWidth="1"/>
    <col min="8976" max="8976" width="14.625" style="1" customWidth="1"/>
    <col min="8977" max="8977" width="10.75" style="1" bestFit="1" customWidth="1"/>
    <col min="8978" max="9216" width="9" style="1"/>
    <col min="9217" max="9217" width="3.75" style="1" customWidth="1"/>
    <col min="9218" max="9218" width="10.75" style="1" customWidth="1"/>
    <col min="9219" max="9219" width="3.75" style="1" customWidth="1"/>
    <col min="9220" max="9220" width="11.75" style="1" customWidth="1"/>
    <col min="9221" max="9221" width="3.75" style="1" customWidth="1"/>
    <col min="9222" max="9222" width="13.25" style="1" customWidth="1"/>
    <col min="9223" max="9223" width="11.25" style="1" customWidth="1"/>
    <col min="9224" max="9224" width="2.625" style="1" customWidth="1"/>
    <col min="9225" max="9225" width="9.625" style="1" customWidth="1"/>
    <col min="9226" max="9226" width="1.875" style="1" customWidth="1"/>
    <col min="9227" max="9227" width="3.125" style="1" customWidth="1"/>
    <col min="9228" max="9228" width="3.375" style="1" customWidth="1"/>
    <col min="9229" max="9229" width="2.625" style="1" customWidth="1"/>
    <col min="9230" max="9230" width="10.375" style="1" customWidth="1"/>
    <col min="9231" max="9231" width="21.375" style="1" customWidth="1"/>
    <col min="9232" max="9232" width="14.625" style="1" customWidth="1"/>
    <col min="9233" max="9233" width="10.75" style="1" bestFit="1" customWidth="1"/>
    <col min="9234" max="9472" width="9" style="1"/>
    <col min="9473" max="9473" width="3.75" style="1" customWidth="1"/>
    <col min="9474" max="9474" width="10.75" style="1" customWidth="1"/>
    <col min="9475" max="9475" width="3.75" style="1" customWidth="1"/>
    <col min="9476" max="9476" width="11.75" style="1" customWidth="1"/>
    <col min="9477" max="9477" width="3.75" style="1" customWidth="1"/>
    <col min="9478" max="9478" width="13.25" style="1" customWidth="1"/>
    <col min="9479" max="9479" width="11.25" style="1" customWidth="1"/>
    <col min="9480" max="9480" width="2.625" style="1" customWidth="1"/>
    <col min="9481" max="9481" width="9.625" style="1" customWidth="1"/>
    <col min="9482" max="9482" width="1.875" style="1" customWidth="1"/>
    <col min="9483" max="9483" width="3.125" style="1" customWidth="1"/>
    <col min="9484" max="9484" width="3.375" style="1" customWidth="1"/>
    <col min="9485" max="9485" width="2.625" style="1" customWidth="1"/>
    <col min="9486" max="9486" width="10.375" style="1" customWidth="1"/>
    <col min="9487" max="9487" width="21.375" style="1" customWidth="1"/>
    <col min="9488" max="9488" width="14.625" style="1" customWidth="1"/>
    <col min="9489" max="9489" width="10.75" style="1" bestFit="1" customWidth="1"/>
    <col min="9490" max="9728" width="9" style="1"/>
    <col min="9729" max="9729" width="3.75" style="1" customWidth="1"/>
    <col min="9730" max="9730" width="10.75" style="1" customWidth="1"/>
    <col min="9731" max="9731" width="3.75" style="1" customWidth="1"/>
    <col min="9732" max="9732" width="11.75" style="1" customWidth="1"/>
    <col min="9733" max="9733" width="3.75" style="1" customWidth="1"/>
    <col min="9734" max="9734" width="13.25" style="1" customWidth="1"/>
    <col min="9735" max="9735" width="11.25" style="1" customWidth="1"/>
    <col min="9736" max="9736" width="2.625" style="1" customWidth="1"/>
    <col min="9737" max="9737" width="9.625" style="1" customWidth="1"/>
    <col min="9738" max="9738" width="1.875" style="1" customWidth="1"/>
    <col min="9739" max="9739" width="3.125" style="1" customWidth="1"/>
    <col min="9740" max="9740" width="3.375" style="1" customWidth="1"/>
    <col min="9741" max="9741" width="2.625" style="1" customWidth="1"/>
    <col min="9742" max="9742" width="10.375" style="1" customWidth="1"/>
    <col min="9743" max="9743" width="21.375" style="1" customWidth="1"/>
    <col min="9744" max="9744" width="14.625" style="1" customWidth="1"/>
    <col min="9745" max="9745" width="10.75" style="1" bestFit="1" customWidth="1"/>
    <col min="9746" max="9984" width="9" style="1"/>
    <col min="9985" max="9985" width="3.75" style="1" customWidth="1"/>
    <col min="9986" max="9986" width="10.75" style="1" customWidth="1"/>
    <col min="9987" max="9987" width="3.75" style="1" customWidth="1"/>
    <col min="9988" max="9988" width="11.75" style="1" customWidth="1"/>
    <col min="9989" max="9989" width="3.75" style="1" customWidth="1"/>
    <col min="9990" max="9990" width="13.25" style="1" customWidth="1"/>
    <col min="9991" max="9991" width="11.25" style="1" customWidth="1"/>
    <col min="9992" max="9992" width="2.625" style="1" customWidth="1"/>
    <col min="9993" max="9993" width="9.625" style="1" customWidth="1"/>
    <col min="9994" max="9994" width="1.875" style="1" customWidth="1"/>
    <col min="9995" max="9995" width="3.125" style="1" customWidth="1"/>
    <col min="9996" max="9996" width="3.375" style="1" customWidth="1"/>
    <col min="9997" max="9997" width="2.625" style="1" customWidth="1"/>
    <col min="9998" max="9998" width="10.375" style="1" customWidth="1"/>
    <col min="9999" max="9999" width="21.375" style="1" customWidth="1"/>
    <col min="10000" max="10000" width="14.625" style="1" customWidth="1"/>
    <col min="10001" max="10001" width="10.75" style="1" bestFit="1" customWidth="1"/>
    <col min="10002" max="10240" width="9" style="1"/>
    <col min="10241" max="10241" width="3.75" style="1" customWidth="1"/>
    <col min="10242" max="10242" width="10.75" style="1" customWidth="1"/>
    <col min="10243" max="10243" width="3.75" style="1" customWidth="1"/>
    <col min="10244" max="10244" width="11.75" style="1" customWidth="1"/>
    <col min="10245" max="10245" width="3.75" style="1" customWidth="1"/>
    <col min="10246" max="10246" width="13.25" style="1" customWidth="1"/>
    <col min="10247" max="10247" width="11.25" style="1" customWidth="1"/>
    <col min="10248" max="10248" width="2.625" style="1" customWidth="1"/>
    <col min="10249" max="10249" width="9.625" style="1" customWidth="1"/>
    <col min="10250" max="10250" width="1.875" style="1" customWidth="1"/>
    <col min="10251" max="10251" width="3.125" style="1" customWidth="1"/>
    <col min="10252" max="10252" width="3.375" style="1" customWidth="1"/>
    <col min="10253" max="10253" width="2.625" style="1" customWidth="1"/>
    <col min="10254" max="10254" width="10.375" style="1" customWidth="1"/>
    <col min="10255" max="10255" width="21.375" style="1" customWidth="1"/>
    <col min="10256" max="10256" width="14.625" style="1" customWidth="1"/>
    <col min="10257" max="10257" width="10.75" style="1" bestFit="1" customWidth="1"/>
    <col min="10258" max="10496" width="9" style="1"/>
    <col min="10497" max="10497" width="3.75" style="1" customWidth="1"/>
    <col min="10498" max="10498" width="10.75" style="1" customWidth="1"/>
    <col min="10499" max="10499" width="3.75" style="1" customWidth="1"/>
    <col min="10500" max="10500" width="11.75" style="1" customWidth="1"/>
    <col min="10501" max="10501" width="3.75" style="1" customWidth="1"/>
    <col min="10502" max="10502" width="13.25" style="1" customWidth="1"/>
    <col min="10503" max="10503" width="11.25" style="1" customWidth="1"/>
    <col min="10504" max="10504" width="2.625" style="1" customWidth="1"/>
    <col min="10505" max="10505" width="9.625" style="1" customWidth="1"/>
    <col min="10506" max="10506" width="1.875" style="1" customWidth="1"/>
    <col min="10507" max="10507" width="3.125" style="1" customWidth="1"/>
    <col min="10508" max="10508" width="3.375" style="1" customWidth="1"/>
    <col min="10509" max="10509" width="2.625" style="1" customWidth="1"/>
    <col min="10510" max="10510" width="10.375" style="1" customWidth="1"/>
    <col min="10511" max="10511" width="21.375" style="1" customWidth="1"/>
    <col min="10512" max="10512" width="14.625" style="1" customWidth="1"/>
    <col min="10513" max="10513" width="10.75" style="1" bestFit="1" customWidth="1"/>
    <col min="10514" max="10752" width="9" style="1"/>
    <col min="10753" max="10753" width="3.75" style="1" customWidth="1"/>
    <col min="10754" max="10754" width="10.75" style="1" customWidth="1"/>
    <col min="10755" max="10755" width="3.75" style="1" customWidth="1"/>
    <col min="10756" max="10756" width="11.75" style="1" customWidth="1"/>
    <col min="10757" max="10757" width="3.75" style="1" customWidth="1"/>
    <col min="10758" max="10758" width="13.25" style="1" customWidth="1"/>
    <col min="10759" max="10759" width="11.25" style="1" customWidth="1"/>
    <col min="10760" max="10760" width="2.625" style="1" customWidth="1"/>
    <col min="10761" max="10761" width="9.625" style="1" customWidth="1"/>
    <col min="10762" max="10762" width="1.875" style="1" customWidth="1"/>
    <col min="10763" max="10763" width="3.125" style="1" customWidth="1"/>
    <col min="10764" max="10764" width="3.375" style="1" customWidth="1"/>
    <col min="10765" max="10765" width="2.625" style="1" customWidth="1"/>
    <col min="10766" max="10766" width="10.375" style="1" customWidth="1"/>
    <col min="10767" max="10767" width="21.375" style="1" customWidth="1"/>
    <col min="10768" max="10768" width="14.625" style="1" customWidth="1"/>
    <col min="10769" max="10769" width="10.75" style="1" bestFit="1" customWidth="1"/>
    <col min="10770" max="11008" width="9" style="1"/>
    <col min="11009" max="11009" width="3.75" style="1" customWidth="1"/>
    <col min="11010" max="11010" width="10.75" style="1" customWidth="1"/>
    <col min="11011" max="11011" width="3.75" style="1" customWidth="1"/>
    <col min="11012" max="11012" width="11.75" style="1" customWidth="1"/>
    <col min="11013" max="11013" width="3.75" style="1" customWidth="1"/>
    <col min="11014" max="11014" width="13.25" style="1" customWidth="1"/>
    <col min="11015" max="11015" width="11.25" style="1" customWidth="1"/>
    <col min="11016" max="11016" width="2.625" style="1" customWidth="1"/>
    <col min="11017" max="11017" width="9.625" style="1" customWidth="1"/>
    <col min="11018" max="11018" width="1.875" style="1" customWidth="1"/>
    <col min="11019" max="11019" width="3.125" style="1" customWidth="1"/>
    <col min="11020" max="11020" width="3.375" style="1" customWidth="1"/>
    <col min="11021" max="11021" width="2.625" style="1" customWidth="1"/>
    <col min="11022" max="11022" width="10.375" style="1" customWidth="1"/>
    <col min="11023" max="11023" width="21.375" style="1" customWidth="1"/>
    <col min="11024" max="11024" width="14.625" style="1" customWidth="1"/>
    <col min="11025" max="11025" width="10.75" style="1" bestFit="1" customWidth="1"/>
    <col min="11026" max="11264" width="9" style="1"/>
    <col min="11265" max="11265" width="3.75" style="1" customWidth="1"/>
    <col min="11266" max="11266" width="10.75" style="1" customWidth="1"/>
    <col min="11267" max="11267" width="3.75" style="1" customWidth="1"/>
    <col min="11268" max="11268" width="11.75" style="1" customWidth="1"/>
    <col min="11269" max="11269" width="3.75" style="1" customWidth="1"/>
    <col min="11270" max="11270" width="13.25" style="1" customWidth="1"/>
    <col min="11271" max="11271" width="11.25" style="1" customWidth="1"/>
    <col min="11272" max="11272" width="2.625" style="1" customWidth="1"/>
    <col min="11273" max="11273" width="9.625" style="1" customWidth="1"/>
    <col min="11274" max="11274" width="1.875" style="1" customWidth="1"/>
    <col min="11275" max="11275" width="3.125" style="1" customWidth="1"/>
    <col min="11276" max="11276" width="3.375" style="1" customWidth="1"/>
    <col min="11277" max="11277" width="2.625" style="1" customWidth="1"/>
    <col min="11278" max="11278" width="10.375" style="1" customWidth="1"/>
    <col min="11279" max="11279" width="21.375" style="1" customWidth="1"/>
    <col min="11280" max="11280" width="14.625" style="1" customWidth="1"/>
    <col min="11281" max="11281" width="10.75" style="1" bestFit="1" customWidth="1"/>
    <col min="11282" max="11520" width="9" style="1"/>
    <col min="11521" max="11521" width="3.75" style="1" customWidth="1"/>
    <col min="11522" max="11522" width="10.75" style="1" customWidth="1"/>
    <col min="11523" max="11523" width="3.75" style="1" customWidth="1"/>
    <col min="11524" max="11524" width="11.75" style="1" customWidth="1"/>
    <col min="11525" max="11525" width="3.75" style="1" customWidth="1"/>
    <col min="11526" max="11526" width="13.25" style="1" customWidth="1"/>
    <col min="11527" max="11527" width="11.25" style="1" customWidth="1"/>
    <col min="11528" max="11528" width="2.625" style="1" customWidth="1"/>
    <col min="11529" max="11529" width="9.625" style="1" customWidth="1"/>
    <col min="11530" max="11530" width="1.875" style="1" customWidth="1"/>
    <col min="11531" max="11531" width="3.125" style="1" customWidth="1"/>
    <col min="11532" max="11532" width="3.375" style="1" customWidth="1"/>
    <col min="11533" max="11533" width="2.625" style="1" customWidth="1"/>
    <col min="11534" max="11534" width="10.375" style="1" customWidth="1"/>
    <col min="11535" max="11535" width="21.375" style="1" customWidth="1"/>
    <col min="11536" max="11536" width="14.625" style="1" customWidth="1"/>
    <col min="11537" max="11537" width="10.75" style="1" bestFit="1" customWidth="1"/>
    <col min="11538" max="11776" width="9" style="1"/>
    <col min="11777" max="11777" width="3.75" style="1" customWidth="1"/>
    <col min="11778" max="11778" width="10.75" style="1" customWidth="1"/>
    <col min="11779" max="11779" width="3.75" style="1" customWidth="1"/>
    <col min="11780" max="11780" width="11.75" style="1" customWidth="1"/>
    <col min="11781" max="11781" width="3.75" style="1" customWidth="1"/>
    <col min="11782" max="11782" width="13.25" style="1" customWidth="1"/>
    <col min="11783" max="11783" width="11.25" style="1" customWidth="1"/>
    <col min="11784" max="11784" width="2.625" style="1" customWidth="1"/>
    <col min="11785" max="11785" width="9.625" style="1" customWidth="1"/>
    <col min="11786" max="11786" width="1.875" style="1" customWidth="1"/>
    <col min="11787" max="11787" width="3.125" style="1" customWidth="1"/>
    <col min="11788" max="11788" width="3.375" style="1" customWidth="1"/>
    <col min="11789" max="11789" width="2.625" style="1" customWidth="1"/>
    <col min="11790" max="11790" width="10.375" style="1" customWidth="1"/>
    <col min="11791" max="11791" width="21.375" style="1" customWidth="1"/>
    <col min="11792" max="11792" width="14.625" style="1" customWidth="1"/>
    <col min="11793" max="11793" width="10.75" style="1" bestFit="1" customWidth="1"/>
    <col min="11794" max="12032" width="9" style="1"/>
    <col min="12033" max="12033" width="3.75" style="1" customWidth="1"/>
    <col min="12034" max="12034" width="10.75" style="1" customWidth="1"/>
    <col min="12035" max="12035" width="3.75" style="1" customWidth="1"/>
    <col min="12036" max="12036" width="11.75" style="1" customWidth="1"/>
    <col min="12037" max="12037" width="3.75" style="1" customWidth="1"/>
    <col min="12038" max="12038" width="13.25" style="1" customWidth="1"/>
    <col min="12039" max="12039" width="11.25" style="1" customWidth="1"/>
    <col min="12040" max="12040" width="2.625" style="1" customWidth="1"/>
    <col min="12041" max="12041" width="9.625" style="1" customWidth="1"/>
    <col min="12042" max="12042" width="1.875" style="1" customWidth="1"/>
    <col min="12043" max="12043" width="3.125" style="1" customWidth="1"/>
    <col min="12044" max="12044" width="3.375" style="1" customWidth="1"/>
    <col min="12045" max="12045" width="2.625" style="1" customWidth="1"/>
    <col min="12046" max="12046" width="10.375" style="1" customWidth="1"/>
    <col min="12047" max="12047" width="21.375" style="1" customWidth="1"/>
    <col min="12048" max="12048" width="14.625" style="1" customWidth="1"/>
    <col min="12049" max="12049" width="10.75" style="1" bestFit="1" customWidth="1"/>
    <col min="12050" max="12288" width="9" style="1"/>
    <col min="12289" max="12289" width="3.75" style="1" customWidth="1"/>
    <col min="12290" max="12290" width="10.75" style="1" customWidth="1"/>
    <col min="12291" max="12291" width="3.75" style="1" customWidth="1"/>
    <col min="12292" max="12292" width="11.75" style="1" customWidth="1"/>
    <col min="12293" max="12293" width="3.75" style="1" customWidth="1"/>
    <col min="12294" max="12294" width="13.25" style="1" customWidth="1"/>
    <col min="12295" max="12295" width="11.25" style="1" customWidth="1"/>
    <col min="12296" max="12296" width="2.625" style="1" customWidth="1"/>
    <col min="12297" max="12297" width="9.625" style="1" customWidth="1"/>
    <col min="12298" max="12298" width="1.875" style="1" customWidth="1"/>
    <col min="12299" max="12299" width="3.125" style="1" customWidth="1"/>
    <col min="12300" max="12300" width="3.375" style="1" customWidth="1"/>
    <col min="12301" max="12301" width="2.625" style="1" customWidth="1"/>
    <col min="12302" max="12302" width="10.375" style="1" customWidth="1"/>
    <col min="12303" max="12303" width="21.375" style="1" customWidth="1"/>
    <col min="12304" max="12304" width="14.625" style="1" customWidth="1"/>
    <col min="12305" max="12305" width="10.75" style="1" bestFit="1" customWidth="1"/>
    <col min="12306" max="12544" width="9" style="1"/>
    <col min="12545" max="12545" width="3.75" style="1" customWidth="1"/>
    <col min="12546" max="12546" width="10.75" style="1" customWidth="1"/>
    <col min="12547" max="12547" width="3.75" style="1" customWidth="1"/>
    <col min="12548" max="12548" width="11.75" style="1" customWidth="1"/>
    <col min="12549" max="12549" width="3.75" style="1" customWidth="1"/>
    <col min="12550" max="12550" width="13.25" style="1" customWidth="1"/>
    <col min="12551" max="12551" width="11.25" style="1" customWidth="1"/>
    <col min="12552" max="12552" width="2.625" style="1" customWidth="1"/>
    <col min="12553" max="12553" width="9.625" style="1" customWidth="1"/>
    <col min="12554" max="12554" width="1.875" style="1" customWidth="1"/>
    <col min="12555" max="12555" width="3.125" style="1" customWidth="1"/>
    <col min="12556" max="12556" width="3.375" style="1" customWidth="1"/>
    <col min="12557" max="12557" width="2.625" style="1" customWidth="1"/>
    <col min="12558" max="12558" width="10.375" style="1" customWidth="1"/>
    <col min="12559" max="12559" width="21.375" style="1" customWidth="1"/>
    <col min="12560" max="12560" width="14.625" style="1" customWidth="1"/>
    <col min="12561" max="12561" width="10.75" style="1" bestFit="1" customWidth="1"/>
    <col min="12562" max="12800" width="9" style="1"/>
    <col min="12801" max="12801" width="3.75" style="1" customWidth="1"/>
    <col min="12802" max="12802" width="10.75" style="1" customWidth="1"/>
    <col min="12803" max="12803" width="3.75" style="1" customWidth="1"/>
    <col min="12804" max="12804" width="11.75" style="1" customWidth="1"/>
    <col min="12805" max="12805" width="3.75" style="1" customWidth="1"/>
    <col min="12806" max="12806" width="13.25" style="1" customWidth="1"/>
    <col min="12807" max="12807" width="11.25" style="1" customWidth="1"/>
    <col min="12808" max="12808" width="2.625" style="1" customWidth="1"/>
    <col min="12809" max="12809" width="9.625" style="1" customWidth="1"/>
    <col min="12810" max="12810" width="1.875" style="1" customWidth="1"/>
    <col min="12811" max="12811" width="3.125" style="1" customWidth="1"/>
    <col min="12812" max="12812" width="3.375" style="1" customWidth="1"/>
    <col min="12813" max="12813" width="2.625" style="1" customWidth="1"/>
    <col min="12814" max="12814" width="10.375" style="1" customWidth="1"/>
    <col min="12815" max="12815" width="21.375" style="1" customWidth="1"/>
    <col min="12816" max="12816" width="14.625" style="1" customWidth="1"/>
    <col min="12817" max="12817" width="10.75" style="1" bestFit="1" customWidth="1"/>
    <col min="12818" max="13056" width="9" style="1"/>
    <col min="13057" max="13057" width="3.75" style="1" customWidth="1"/>
    <col min="13058" max="13058" width="10.75" style="1" customWidth="1"/>
    <col min="13059" max="13059" width="3.75" style="1" customWidth="1"/>
    <col min="13060" max="13060" width="11.75" style="1" customWidth="1"/>
    <col min="13061" max="13061" width="3.75" style="1" customWidth="1"/>
    <col min="13062" max="13062" width="13.25" style="1" customWidth="1"/>
    <col min="13063" max="13063" width="11.25" style="1" customWidth="1"/>
    <col min="13064" max="13064" width="2.625" style="1" customWidth="1"/>
    <col min="13065" max="13065" width="9.625" style="1" customWidth="1"/>
    <col min="13066" max="13066" width="1.875" style="1" customWidth="1"/>
    <col min="13067" max="13067" width="3.125" style="1" customWidth="1"/>
    <col min="13068" max="13068" width="3.375" style="1" customWidth="1"/>
    <col min="13069" max="13069" width="2.625" style="1" customWidth="1"/>
    <col min="13070" max="13070" width="10.375" style="1" customWidth="1"/>
    <col min="13071" max="13071" width="21.375" style="1" customWidth="1"/>
    <col min="13072" max="13072" width="14.625" style="1" customWidth="1"/>
    <col min="13073" max="13073" width="10.75" style="1" bestFit="1" customWidth="1"/>
    <col min="13074" max="13312" width="9" style="1"/>
    <col min="13313" max="13313" width="3.75" style="1" customWidth="1"/>
    <col min="13314" max="13314" width="10.75" style="1" customWidth="1"/>
    <col min="13315" max="13315" width="3.75" style="1" customWidth="1"/>
    <col min="13316" max="13316" width="11.75" style="1" customWidth="1"/>
    <col min="13317" max="13317" width="3.75" style="1" customWidth="1"/>
    <col min="13318" max="13318" width="13.25" style="1" customWidth="1"/>
    <col min="13319" max="13319" width="11.25" style="1" customWidth="1"/>
    <col min="13320" max="13320" width="2.625" style="1" customWidth="1"/>
    <col min="13321" max="13321" width="9.625" style="1" customWidth="1"/>
    <col min="13322" max="13322" width="1.875" style="1" customWidth="1"/>
    <col min="13323" max="13323" width="3.125" style="1" customWidth="1"/>
    <col min="13324" max="13324" width="3.375" style="1" customWidth="1"/>
    <col min="13325" max="13325" width="2.625" style="1" customWidth="1"/>
    <col min="13326" max="13326" width="10.375" style="1" customWidth="1"/>
    <col min="13327" max="13327" width="21.375" style="1" customWidth="1"/>
    <col min="13328" max="13328" width="14.625" style="1" customWidth="1"/>
    <col min="13329" max="13329" width="10.75" style="1" bestFit="1" customWidth="1"/>
    <col min="13330" max="13568" width="9" style="1"/>
    <col min="13569" max="13569" width="3.75" style="1" customWidth="1"/>
    <col min="13570" max="13570" width="10.75" style="1" customWidth="1"/>
    <col min="13571" max="13571" width="3.75" style="1" customWidth="1"/>
    <col min="13572" max="13572" width="11.75" style="1" customWidth="1"/>
    <col min="13573" max="13573" width="3.75" style="1" customWidth="1"/>
    <col min="13574" max="13574" width="13.25" style="1" customWidth="1"/>
    <col min="13575" max="13575" width="11.25" style="1" customWidth="1"/>
    <col min="13576" max="13576" width="2.625" style="1" customWidth="1"/>
    <col min="13577" max="13577" width="9.625" style="1" customWidth="1"/>
    <col min="13578" max="13578" width="1.875" style="1" customWidth="1"/>
    <col min="13579" max="13579" width="3.125" style="1" customWidth="1"/>
    <col min="13580" max="13580" width="3.375" style="1" customWidth="1"/>
    <col min="13581" max="13581" width="2.625" style="1" customWidth="1"/>
    <col min="13582" max="13582" width="10.375" style="1" customWidth="1"/>
    <col min="13583" max="13583" width="21.375" style="1" customWidth="1"/>
    <col min="13584" max="13584" width="14.625" style="1" customWidth="1"/>
    <col min="13585" max="13585" width="10.75" style="1" bestFit="1" customWidth="1"/>
    <col min="13586" max="13824" width="9" style="1"/>
    <col min="13825" max="13825" width="3.75" style="1" customWidth="1"/>
    <col min="13826" max="13826" width="10.75" style="1" customWidth="1"/>
    <col min="13827" max="13827" width="3.75" style="1" customWidth="1"/>
    <col min="13828" max="13828" width="11.75" style="1" customWidth="1"/>
    <col min="13829" max="13829" width="3.75" style="1" customWidth="1"/>
    <col min="13830" max="13830" width="13.25" style="1" customWidth="1"/>
    <col min="13831" max="13831" width="11.25" style="1" customWidth="1"/>
    <col min="13832" max="13832" width="2.625" style="1" customWidth="1"/>
    <col min="13833" max="13833" width="9.625" style="1" customWidth="1"/>
    <col min="13834" max="13834" width="1.875" style="1" customWidth="1"/>
    <col min="13835" max="13835" width="3.125" style="1" customWidth="1"/>
    <col min="13836" max="13836" width="3.375" style="1" customWidth="1"/>
    <col min="13837" max="13837" width="2.625" style="1" customWidth="1"/>
    <col min="13838" max="13838" width="10.375" style="1" customWidth="1"/>
    <col min="13839" max="13839" width="21.375" style="1" customWidth="1"/>
    <col min="13840" max="13840" width="14.625" style="1" customWidth="1"/>
    <col min="13841" max="13841" width="10.75" style="1" bestFit="1" customWidth="1"/>
    <col min="13842" max="14080" width="9" style="1"/>
    <col min="14081" max="14081" width="3.75" style="1" customWidth="1"/>
    <col min="14082" max="14082" width="10.75" style="1" customWidth="1"/>
    <col min="14083" max="14083" width="3.75" style="1" customWidth="1"/>
    <col min="14084" max="14084" width="11.75" style="1" customWidth="1"/>
    <col min="14085" max="14085" width="3.75" style="1" customWidth="1"/>
    <col min="14086" max="14086" width="13.25" style="1" customWidth="1"/>
    <col min="14087" max="14087" width="11.25" style="1" customWidth="1"/>
    <col min="14088" max="14088" width="2.625" style="1" customWidth="1"/>
    <col min="14089" max="14089" width="9.625" style="1" customWidth="1"/>
    <col min="14090" max="14090" width="1.875" style="1" customWidth="1"/>
    <col min="14091" max="14091" width="3.125" style="1" customWidth="1"/>
    <col min="14092" max="14092" width="3.375" style="1" customWidth="1"/>
    <col min="14093" max="14093" width="2.625" style="1" customWidth="1"/>
    <col min="14094" max="14094" width="10.375" style="1" customWidth="1"/>
    <col min="14095" max="14095" width="21.375" style="1" customWidth="1"/>
    <col min="14096" max="14096" width="14.625" style="1" customWidth="1"/>
    <col min="14097" max="14097" width="10.75" style="1" bestFit="1" customWidth="1"/>
    <col min="14098" max="14336" width="9" style="1"/>
    <col min="14337" max="14337" width="3.75" style="1" customWidth="1"/>
    <col min="14338" max="14338" width="10.75" style="1" customWidth="1"/>
    <col min="14339" max="14339" width="3.75" style="1" customWidth="1"/>
    <col min="14340" max="14340" width="11.75" style="1" customWidth="1"/>
    <col min="14341" max="14341" width="3.75" style="1" customWidth="1"/>
    <col min="14342" max="14342" width="13.25" style="1" customWidth="1"/>
    <col min="14343" max="14343" width="11.25" style="1" customWidth="1"/>
    <col min="14344" max="14344" width="2.625" style="1" customWidth="1"/>
    <col min="14345" max="14345" width="9.625" style="1" customWidth="1"/>
    <col min="14346" max="14346" width="1.875" style="1" customWidth="1"/>
    <col min="14347" max="14347" width="3.125" style="1" customWidth="1"/>
    <col min="14348" max="14348" width="3.375" style="1" customWidth="1"/>
    <col min="14349" max="14349" width="2.625" style="1" customWidth="1"/>
    <col min="14350" max="14350" width="10.375" style="1" customWidth="1"/>
    <col min="14351" max="14351" width="21.375" style="1" customWidth="1"/>
    <col min="14352" max="14352" width="14.625" style="1" customWidth="1"/>
    <col min="14353" max="14353" width="10.75" style="1" bestFit="1" customWidth="1"/>
    <col min="14354" max="14592" width="9" style="1"/>
    <col min="14593" max="14593" width="3.75" style="1" customWidth="1"/>
    <col min="14594" max="14594" width="10.75" style="1" customWidth="1"/>
    <col min="14595" max="14595" width="3.75" style="1" customWidth="1"/>
    <col min="14596" max="14596" width="11.75" style="1" customWidth="1"/>
    <col min="14597" max="14597" width="3.75" style="1" customWidth="1"/>
    <col min="14598" max="14598" width="13.25" style="1" customWidth="1"/>
    <col min="14599" max="14599" width="11.25" style="1" customWidth="1"/>
    <col min="14600" max="14600" width="2.625" style="1" customWidth="1"/>
    <col min="14601" max="14601" width="9.625" style="1" customWidth="1"/>
    <col min="14602" max="14602" width="1.875" style="1" customWidth="1"/>
    <col min="14603" max="14603" width="3.125" style="1" customWidth="1"/>
    <col min="14604" max="14604" width="3.375" style="1" customWidth="1"/>
    <col min="14605" max="14605" width="2.625" style="1" customWidth="1"/>
    <col min="14606" max="14606" width="10.375" style="1" customWidth="1"/>
    <col min="14607" max="14607" width="21.375" style="1" customWidth="1"/>
    <col min="14608" max="14608" width="14.625" style="1" customWidth="1"/>
    <col min="14609" max="14609" width="10.75" style="1" bestFit="1" customWidth="1"/>
    <col min="14610" max="14848" width="9" style="1"/>
    <col min="14849" max="14849" width="3.75" style="1" customWidth="1"/>
    <col min="14850" max="14850" width="10.75" style="1" customWidth="1"/>
    <col min="14851" max="14851" width="3.75" style="1" customWidth="1"/>
    <col min="14852" max="14852" width="11.75" style="1" customWidth="1"/>
    <col min="14853" max="14853" width="3.75" style="1" customWidth="1"/>
    <col min="14854" max="14854" width="13.25" style="1" customWidth="1"/>
    <col min="14855" max="14855" width="11.25" style="1" customWidth="1"/>
    <col min="14856" max="14856" width="2.625" style="1" customWidth="1"/>
    <col min="14857" max="14857" width="9.625" style="1" customWidth="1"/>
    <col min="14858" max="14858" width="1.875" style="1" customWidth="1"/>
    <col min="14859" max="14859" width="3.125" style="1" customWidth="1"/>
    <col min="14860" max="14860" width="3.375" style="1" customWidth="1"/>
    <col min="14861" max="14861" width="2.625" style="1" customWidth="1"/>
    <col min="14862" max="14862" width="10.375" style="1" customWidth="1"/>
    <col min="14863" max="14863" width="21.375" style="1" customWidth="1"/>
    <col min="14864" max="14864" width="14.625" style="1" customWidth="1"/>
    <col min="14865" max="14865" width="10.75" style="1" bestFit="1" customWidth="1"/>
    <col min="14866" max="15104" width="9" style="1"/>
    <col min="15105" max="15105" width="3.75" style="1" customWidth="1"/>
    <col min="15106" max="15106" width="10.75" style="1" customWidth="1"/>
    <col min="15107" max="15107" width="3.75" style="1" customWidth="1"/>
    <col min="15108" max="15108" width="11.75" style="1" customWidth="1"/>
    <col min="15109" max="15109" width="3.75" style="1" customWidth="1"/>
    <col min="15110" max="15110" width="13.25" style="1" customWidth="1"/>
    <col min="15111" max="15111" width="11.25" style="1" customWidth="1"/>
    <col min="15112" max="15112" width="2.625" style="1" customWidth="1"/>
    <col min="15113" max="15113" width="9.625" style="1" customWidth="1"/>
    <col min="15114" max="15114" width="1.875" style="1" customWidth="1"/>
    <col min="15115" max="15115" width="3.125" style="1" customWidth="1"/>
    <col min="15116" max="15116" width="3.375" style="1" customWidth="1"/>
    <col min="15117" max="15117" width="2.625" style="1" customWidth="1"/>
    <col min="15118" max="15118" width="10.375" style="1" customWidth="1"/>
    <col min="15119" max="15119" width="21.375" style="1" customWidth="1"/>
    <col min="15120" max="15120" width="14.625" style="1" customWidth="1"/>
    <col min="15121" max="15121" width="10.75" style="1" bestFit="1" customWidth="1"/>
    <col min="15122" max="15360" width="9" style="1"/>
    <col min="15361" max="15361" width="3.75" style="1" customWidth="1"/>
    <col min="15362" max="15362" width="10.75" style="1" customWidth="1"/>
    <col min="15363" max="15363" width="3.75" style="1" customWidth="1"/>
    <col min="15364" max="15364" width="11.75" style="1" customWidth="1"/>
    <col min="15365" max="15365" width="3.75" style="1" customWidth="1"/>
    <col min="15366" max="15366" width="13.25" style="1" customWidth="1"/>
    <col min="15367" max="15367" width="11.25" style="1" customWidth="1"/>
    <col min="15368" max="15368" width="2.625" style="1" customWidth="1"/>
    <col min="15369" max="15369" width="9.625" style="1" customWidth="1"/>
    <col min="15370" max="15370" width="1.875" style="1" customWidth="1"/>
    <col min="15371" max="15371" width="3.125" style="1" customWidth="1"/>
    <col min="15372" max="15372" width="3.375" style="1" customWidth="1"/>
    <col min="15373" max="15373" width="2.625" style="1" customWidth="1"/>
    <col min="15374" max="15374" width="10.375" style="1" customWidth="1"/>
    <col min="15375" max="15375" width="21.375" style="1" customWidth="1"/>
    <col min="15376" max="15376" width="14.625" style="1" customWidth="1"/>
    <col min="15377" max="15377" width="10.75" style="1" bestFit="1" customWidth="1"/>
    <col min="15378" max="15616" width="9" style="1"/>
    <col min="15617" max="15617" width="3.75" style="1" customWidth="1"/>
    <col min="15618" max="15618" width="10.75" style="1" customWidth="1"/>
    <col min="15619" max="15619" width="3.75" style="1" customWidth="1"/>
    <col min="15620" max="15620" width="11.75" style="1" customWidth="1"/>
    <col min="15621" max="15621" width="3.75" style="1" customWidth="1"/>
    <col min="15622" max="15622" width="13.25" style="1" customWidth="1"/>
    <col min="15623" max="15623" width="11.25" style="1" customWidth="1"/>
    <col min="15624" max="15624" width="2.625" style="1" customWidth="1"/>
    <col min="15625" max="15625" width="9.625" style="1" customWidth="1"/>
    <col min="15626" max="15626" width="1.875" style="1" customWidth="1"/>
    <col min="15627" max="15627" width="3.125" style="1" customWidth="1"/>
    <col min="15628" max="15628" width="3.375" style="1" customWidth="1"/>
    <col min="15629" max="15629" width="2.625" style="1" customWidth="1"/>
    <col min="15630" max="15630" width="10.375" style="1" customWidth="1"/>
    <col min="15631" max="15631" width="21.375" style="1" customWidth="1"/>
    <col min="15632" max="15632" width="14.625" style="1" customWidth="1"/>
    <col min="15633" max="15633" width="10.75" style="1" bestFit="1" customWidth="1"/>
    <col min="15634" max="15872" width="9" style="1"/>
    <col min="15873" max="15873" width="3.75" style="1" customWidth="1"/>
    <col min="15874" max="15874" width="10.75" style="1" customWidth="1"/>
    <col min="15875" max="15875" width="3.75" style="1" customWidth="1"/>
    <col min="15876" max="15876" width="11.75" style="1" customWidth="1"/>
    <col min="15877" max="15877" width="3.75" style="1" customWidth="1"/>
    <col min="15878" max="15878" width="13.25" style="1" customWidth="1"/>
    <col min="15879" max="15879" width="11.25" style="1" customWidth="1"/>
    <col min="15880" max="15880" width="2.625" style="1" customWidth="1"/>
    <col min="15881" max="15881" width="9.625" style="1" customWidth="1"/>
    <col min="15882" max="15882" width="1.875" style="1" customWidth="1"/>
    <col min="15883" max="15883" width="3.125" style="1" customWidth="1"/>
    <col min="15884" max="15884" width="3.375" style="1" customWidth="1"/>
    <col min="15885" max="15885" width="2.625" style="1" customWidth="1"/>
    <col min="15886" max="15886" width="10.375" style="1" customWidth="1"/>
    <col min="15887" max="15887" width="21.375" style="1" customWidth="1"/>
    <col min="15888" max="15888" width="14.625" style="1" customWidth="1"/>
    <col min="15889" max="15889" width="10.75" style="1" bestFit="1" customWidth="1"/>
    <col min="15890" max="16128" width="9" style="1"/>
    <col min="16129" max="16129" width="3.75" style="1" customWidth="1"/>
    <col min="16130" max="16130" width="10.75" style="1" customWidth="1"/>
    <col min="16131" max="16131" width="3.75" style="1" customWidth="1"/>
    <col min="16132" max="16132" width="11.75" style="1" customWidth="1"/>
    <col min="16133" max="16133" width="3.75" style="1" customWidth="1"/>
    <col min="16134" max="16134" width="13.25" style="1" customWidth="1"/>
    <col min="16135" max="16135" width="11.25" style="1" customWidth="1"/>
    <col min="16136" max="16136" width="2.625" style="1" customWidth="1"/>
    <col min="16137" max="16137" width="9.625" style="1" customWidth="1"/>
    <col min="16138" max="16138" width="1.875" style="1" customWidth="1"/>
    <col min="16139" max="16139" width="3.125" style="1" customWidth="1"/>
    <col min="16140" max="16140" width="3.375" style="1" customWidth="1"/>
    <col min="16141" max="16141" width="2.625" style="1" customWidth="1"/>
    <col min="16142" max="16142" width="10.375" style="1" customWidth="1"/>
    <col min="16143" max="16143" width="21.375" style="1" customWidth="1"/>
    <col min="16144" max="16144" width="14.625" style="1" customWidth="1"/>
    <col min="16145" max="16145" width="10.75" style="1" bestFit="1" customWidth="1"/>
    <col min="16146" max="16384" width="9" style="1"/>
  </cols>
  <sheetData>
    <row r="1" spans="1:17" ht="45" customHeight="1" x14ac:dyDescent="0.3">
      <c r="A1" s="328" t="s">
        <v>275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7" ht="23.25" customHeight="1" thickBot="1" x14ac:dyDescent="0.35">
      <c r="A2" s="329" t="s">
        <v>249</v>
      </c>
      <c r="B2" s="329"/>
      <c r="C2" s="2"/>
      <c r="D2" s="2"/>
      <c r="E2" s="2"/>
      <c r="F2" s="330" t="s">
        <v>96</v>
      </c>
      <c r="G2" s="330"/>
      <c r="H2" s="330"/>
      <c r="I2" s="330"/>
      <c r="J2" s="330"/>
      <c r="K2" s="330"/>
      <c r="L2" s="330"/>
      <c r="M2" s="330"/>
      <c r="N2" s="330"/>
    </row>
    <row r="3" spans="1:17" ht="18.75" customHeight="1" x14ac:dyDescent="0.3">
      <c r="A3" s="331" t="s">
        <v>2</v>
      </c>
      <c r="B3" s="332"/>
      <c r="C3" s="332"/>
      <c r="D3" s="332"/>
      <c r="E3" s="332"/>
      <c r="F3" s="332"/>
      <c r="G3" s="333" t="s">
        <v>97</v>
      </c>
      <c r="H3" s="335" t="s">
        <v>98</v>
      </c>
      <c r="I3" s="336"/>
      <c r="J3" s="336"/>
      <c r="K3" s="336"/>
      <c r="L3" s="336"/>
      <c r="M3" s="336"/>
      <c r="N3" s="337"/>
    </row>
    <row r="4" spans="1:17" ht="18.75" customHeight="1" thickBot="1" x14ac:dyDescent="0.35">
      <c r="A4" s="341" t="s">
        <v>5</v>
      </c>
      <c r="B4" s="342"/>
      <c r="C4" s="343" t="s">
        <v>6</v>
      </c>
      <c r="D4" s="342"/>
      <c r="E4" s="343" t="s">
        <v>7</v>
      </c>
      <c r="F4" s="344"/>
      <c r="G4" s="334"/>
      <c r="H4" s="338"/>
      <c r="I4" s="339"/>
      <c r="J4" s="339"/>
      <c r="K4" s="339"/>
      <c r="L4" s="339"/>
      <c r="M4" s="339"/>
      <c r="N4" s="340"/>
    </row>
    <row r="5" spans="1:17" ht="30" customHeight="1" thickTop="1" x14ac:dyDescent="0.3">
      <c r="A5" s="345" t="s">
        <v>131</v>
      </c>
      <c r="B5" s="347" t="s">
        <v>20</v>
      </c>
      <c r="C5" s="288">
        <v>41</v>
      </c>
      <c r="D5" s="288" t="s">
        <v>250</v>
      </c>
      <c r="E5" s="288">
        <v>412</v>
      </c>
      <c r="F5" s="299" t="s">
        <v>251</v>
      </c>
      <c r="G5" s="277"/>
      <c r="H5" s="304"/>
      <c r="I5" s="303"/>
      <c r="J5" s="303"/>
      <c r="K5" s="303"/>
      <c r="L5" s="303"/>
      <c r="M5" s="303"/>
      <c r="N5" s="278"/>
      <c r="P5" s="305"/>
    </row>
    <row r="6" spans="1:17" ht="30" customHeight="1" x14ac:dyDescent="0.3">
      <c r="A6" s="346"/>
      <c r="B6" s="348"/>
      <c r="C6" s="349" t="s">
        <v>18</v>
      </c>
      <c r="D6" s="350"/>
      <c r="E6" s="350"/>
      <c r="F6" s="350"/>
      <c r="G6" s="198"/>
      <c r="H6" s="181"/>
      <c r="I6" s="301"/>
      <c r="J6" s="301"/>
      <c r="K6" s="301"/>
      <c r="L6" s="301"/>
      <c r="M6" s="301"/>
      <c r="N6" s="302"/>
    </row>
    <row r="7" spans="1:17" ht="30" customHeight="1" x14ac:dyDescent="0.3">
      <c r="A7" s="351" t="s">
        <v>252</v>
      </c>
      <c r="B7" s="352" t="s">
        <v>23</v>
      </c>
      <c r="C7" s="15">
        <v>51</v>
      </c>
      <c r="D7" s="15" t="s">
        <v>23</v>
      </c>
      <c r="E7" s="15">
        <v>512</v>
      </c>
      <c r="F7" s="166" t="s">
        <v>253</v>
      </c>
      <c r="G7" s="279">
        <f>N7</f>
        <v>1260000</v>
      </c>
      <c r="H7" s="11" t="s">
        <v>73</v>
      </c>
      <c r="I7" s="118">
        <v>105000</v>
      </c>
      <c r="J7" s="118" t="s">
        <v>67</v>
      </c>
      <c r="K7" s="118">
        <v>12</v>
      </c>
      <c r="L7" s="118" t="s">
        <v>68</v>
      </c>
      <c r="M7" s="270" t="s">
        <v>69</v>
      </c>
      <c r="N7" s="300">
        <f>I7*K7</f>
        <v>1260000</v>
      </c>
    </row>
    <row r="8" spans="1:17" ht="30" customHeight="1" x14ac:dyDescent="0.3">
      <c r="A8" s="346"/>
      <c r="B8" s="348"/>
      <c r="C8" s="349" t="s">
        <v>18</v>
      </c>
      <c r="D8" s="350"/>
      <c r="E8" s="350"/>
      <c r="F8" s="350"/>
      <c r="G8" s="280">
        <f>G7</f>
        <v>1260000</v>
      </c>
      <c r="H8" s="181"/>
      <c r="I8" s="301"/>
      <c r="J8" s="301"/>
      <c r="K8" s="301"/>
      <c r="L8" s="301"/>
      <c r="M8" s="301"/>
      <c r="N8" s="302"/>
    </row>
    <row r="9" spans="1:17" ht="30" customHeight="1" x14ac:dyDescent="0.3">
      <c r="A9" s="351" t="s">
        <v>132</v>
      </c>
      <c r="B9" s="352" t="s">
        <v>254</v>
      </c>
      <c r="C9" s="352">
        <v>61</v>
      </c>
      <c r="D9" s="352" t="s">
        <v>254</v>
      </c>
      <c r="E9" s="15">
        <v>611</v>
      </c>
      <c r="F9" s="166" t="s">
        <v>255</v>
      </c>
      <c r="G9" s="281"/>
      <c r="H9" s="11"/>
      <c r="I9" s="118"/>
      <c r="J9" s="118"/>
      <c r="K9" s="118"/>
      <c r="L9" s="118"/>
      <c r="M9" s="118"/>
      <c r="N9" s="300"/>
    </row>
    <row r="10" spans="1:17" ht="30" customHeight="1" x14ac:dyDescent="0.3">
      <c r="A10" s="353"/>
      <c r="B10" s="347"/>
      <c r="C10" s="348"/>
      <c r="D10" s="348"/>
      <c r="E10" s="15">
        <v>612</v>
      </c>
      <c r="F10" s="166" t="s">
        <v>256</v>
      </c>
      <c r="G10" s="282"/>
      <c r="H10" s="11"/>
      <c r="I10" s="118"/>
      <c r="J10" s="118"/>
      <c r="K10" s="118"/>
      <c r="L10" s="118"/>
      <c r="M10" s="118"/>
      <c r="N10" s="300"/>
    </row>
    <row r="11" spans="1:17" ht="30" customHeight="1" x14ac:dyDescent="0.3">
      <c r="A11" s="346"/>
      <c r="B11" s="348"/>
      <c r="C11" s="349" t="s">
        <v>18</v>
      </c>
      <c r="D11" s="350"/>
      <c r="E11" s="350"/>
      <c r="F11" s="350"/>
      <c r="G11" s="283"/>
      <c r="H11" s="181"/>
      <c r="I11" s="301"/>
      <c r="J11" s="301"/>
      <c r="K11" s="301"/>
      <c r="L11" s="301"/>
      <c r="M11" s="301"/>
      <c r="N11" s="302"/>
    </row>
    <row r="12" spans="1:17" ht="30" customHeight="1" x14ac:dyDescent="0.15">
      <c r="A12" s="351" t="s">
        <v>79</v>
      </c>
      <c r="B12" s="352" t="s">
        <v>29</v>
      </c>
      <c r="C12" s="352">
        <v>71</v>
      </c>
      <c r="D12" s="352" t="s">
        <v>29</v>
      </c>
      <c r="E12" s="352">
        <v>711</v>
      </c>
      <c r="F12" s="354" t="s">
        <v>257</v>
      </c>
      <c r="G12" s="357">
        <v>1000000</v>
      </c>
      <c r="H12" s="360" t="s">
        <v>258</v>
      </c>
      <c r="I12" s="361"/>
      <c r="J12" s="361"/>
      <c r="K12" s="361"/>
      <c r="L12" s="361"/>
      <c r="M12" s="361"/>
      <c r="N12" s="362"/>
    </row>
    <row r="13" spans="1:17" ht="18" customHeight="1" x14ac:dyDescent="0.15">
      <c r="A13" s="345"/>
      <c r="B13" s="347"/>
      <c r="C13" s="347"/>
      <c r="D13" s="347"/>
      <c r="E13" s="347"/>
      <c r="F13" s="355"/>
      <c r="G13" s="358"/>
      <c r="H13" s="363" t="s">
        <v>259</v>
      </c>
      <c r="I13" s="364"/>
      <c r="J13" s="364"/>
      <c r="K13" s="364"/>
      <c r="L13" s="364"/>
      <c r="M13" s="364"/>
      <c r="N13" s="365"/>
    </row>
    <row r="14" spans="1:17" ht="30" customHeight="1" x14ac:dyDescent="0.3">
      <c r="A14" s="345"/>
      <c r="B14" s="347"/>
      <c r="C14" s="347"/>
      <c r="D14" s="347"/>
      <c r="E14" s="347"/>
      <c r="F14" s="356"/>
      <c r="G14" s="359"/>
      <c r="H14" s="304"/>
      <c r="I14" s="18"/>
      <c r="J14" s="18"/>
      <c r="K14" s="18"/>
      <c r="L14" s="18"/>
      <c r="M14" s="64"/>
      <c r="N14" s="284"/>
    </row>
    <row r="15" spans="1:17" ht="30" customHeight="1" x14ac:dyDescent="0.3">
      <c r="A15" s="353"/>
      <c r="B15" s="347"/>
      <c r="C15" s="347"/>
      <c r="D15" s="347"/>
      <c r="E15" s="347"/>
      <c r="F15" s="354" t="s">
        <v>260</v>
      </c>
      <c r="G15" s="357">
        <v>17117640</v>
      </c>
      <c r="H15" s="366" t="s">
        <v>261</v>
      </c>
      <c r="I15" s="367"/>
      <c r="J15" s="367"/>
      <c r="K15" s="367"/>
      <c r="L15" s="367"/>
      <c r="M15" s="367"/>
      <c r="N15" s="368"/>
      <c r="Q15" s="1">
        <v>14117640</v>
      </c>
    </row>
    <row r="16" spans="1:17" ht="18" customHeight="1" x14ac:dyDescent="0.3">
      <c r="A16" s="353"/>
      <c r="B16" s="347"/>
      <c r="C16" s="347"/>
      <c r="D16" s="347"/>
      <c r="E16" s="347"/>
      <c r="F16" s="356"/>
      <c r="G16" s="359"/>
      <c r="H16" s="369" t="s">
        <v>279</v>
      </c>
      <c r="I16" s="370"/>
      <c r="J16" s="370"/>
      <c r="K16" s="370"/>
      <c r="L16" s="370"/>
      <c r="M16" s="370"/>
      <c r="N16" s="371"/>
      <c r="O16" s="1">
        <v>306000</v>
      </c>
      <c r="P16" s="1">
        <v>12</v>
      </c>
      <c r="Q16" s="1">
        <f>O16*P16</f>
        <v>3672000</v>
      </c>
    </row>
    <row r="17" spans="1:14" ht="30" customHeight="1" x14ac:dyDescent="0.3">
      <c r="A17" s="346"/>
      <c r="B17" s="348"/>
      <c r="C17" s="349" t="s">
        <v>18</v>
      </c>
      <c r="D17" s="350"/>
      <c r="E17" s="350"/>
      <c r="F17" s="350"/>
      <c r="G17" s="285">
        <f>G12+G15</f>
        <v>18117640</v>
      </c>
      <c r="H17" s="193"/>
      <c r="I17" s="301"/>
      <c r="J17" s="301"/>
      <c r="K17" s="301"/>
      <c r="L17" s="301"/>
      <c r="M17" s="301"/>
      <c r="N17" s="302"/>
    </row>
    <row r="18" spans="1:14" ht="30" customHeight="1" x14ac:dyDescent="0.3">
      <c r="A18" s="351" t="s">
        <v>135</v>
      </c>
      <c r="B18" s="352" t="s">
        <v>32</v>
      </c>
      <c r="C18" s="352">
        <v>81</v>
      </c>
      <c r="D18" s="352" t="s">
        <v>32</v>
      </c>
      <c r="E18" s="15">
        <v>811</v>
      </c>
      <c r="F18" s="166" t="s">
        <v>33</v>
      </c>
      <c r="G18" s="286">
        <v>233213</v>
      </c>
      <c r="H18" s="11"/>
      <c r="I18" s="118"/>
      <c r="J18" s="118"/>
      <c r="K18" s="118"/>
      <c r="L18" s="118"/>
      <c r="M18" s="118"/>
      <c r="N18" s="300"/>
    </row>
    <row r="19" spans="1:14" ht="30" customHeight="1" x14ac:dyDescent="0.3">
      <c r="A19" s="353"/>
      <c r="B19" s="347"/>
      <c r="C19" s="348"/>
      <c r="D19" s="348"/>
      <c r="E19" s="15">
        <v>812</v>
      </c>
      <c r="F19" s="166" t="s">
        <v>154</v>
      </c>
      <c r="G19" s="279">
        <v>0</v>
      </c>
      <c r="H19" s="11"/>
      <c r="I19" s="118"/>
      <c r="J19" s="118"/>
      <c r="K19" s="118"/>
      <c r="L19" s="118"/>
      <c r="M19" s="118"/>
      <c r="N19" s="300"/>
    </row>
    <row r="20" spans="1:14" ht="30" customHeight="1" x14ac:dyDescent="0.3">
      <c r="A20" s="346"/>
      <c r="B20" s="348"/>
      <c r="C20" s="349" t="s">
        <v>18</v>
      </c>
      <c r="D20" s="350"/>
      <c r="E20" s="350"/>
      <c r="F20" s="350"/>
      <c r="G20" s="285">
        <f>SUM(G18:G19)</f>
        <v>233213</v>
      </c>
      <c r="H20" s="181"/>
      <c r="I20" s="301"/>
      <c r="J20" s="301"/>
      <c r="K20" s="301"/>
      <c r="L20" s="301"/>
      <c r="M20" s="301"/>
      <c r="N20" s="302"/>
    </row>
    <row r="21" spans="1:14" ht="30" customHeight="1" x14ac:dyDescent="0.3">
      <c r="A21" s="351" t="s">
        <v>139</v>
      </c>
      <c r="B21" s="352" t="s">
        <v>262</v>
      </c>
      <c r="C21" s="352">
        <v>91</v>
      </c>
      <c r="D21" s="352" t="s">
        <v>262</v>
      </c>
      <c r="E21" s="15">
        <v>911</v>
      </c>
      <c r="F21" s="166" t="s">
        <v>35</v>
      </c>
      <c r="G21" s="279">
        <f>N21</f>
        <v>1200</v>
      </c>
      <c r="H21" s="11" t="s">
        <v>73</v>
      </c>
      <c r="I21" s="118">
        <v>100</v>
      </c>
      <c r="J21" s="118" t="s">
        <v>67</v>
      </c>
      <c r="K21" s="118">
        <v>12</v>
      </c>
      <c r="L21" s="118" t="s">
        <v>68</v>
      </c>
      <c r="M21" s="270" t="s">
        <v>69</v>
      </c>
      <c r="N21" s="300">
        <f>I21*K21</f>
        <v>1200</v>
      </c>
    </row>
    <row r="22" spans="1:14" ht="30" customHeight="1" x14ac:dyDescent="0.3">
      <c r="A22" s="353"/>
      <c r="B22" s="347"/>
      <c r="C22" s="348"/>
      <c r="D22" s="348"/>
      <c r="E22" s="15">
        <v>912</v>
      </c>
      <c r="F22" s="166" t="s">
        <v>263</v>
      </c>
      <c r="G22" s="279">
        <v>0</v>
      </c>
      <c r="H22" s="11"/>
      <c r="I22" s="118"/>
      <c r="J22" s="118"/>
      <c r="K22" s="118"/>
      <c r="L22" s="118"/>
      <c r="M22" s="270"/>
      <c r="N22" s="300"/>
    </row>
    <row r="23" spans="1:14" ht="30" customHeight="1" x14ac:dyDescent="0.3">
      <c r="A23" s="346"/>
      <c r="B23" s="348"/>
      <c r="C23" s="349" t="s">
        <v>18</v>
      </c>
      <c r="D23" s="350"/>
      <c r="E23" s="350"/>
      <c r="F23" s="350"/>
      <c r="G23" s="280">
        <f>G21+G22</f>
        <v>1200</v>
      </c>
      <c r="H23" s="181"/>
      <c r="I23" s="301"/>
      <c r="J23" s="301"/>
      <c r="K23" s="301"/>
      <c r="L23" s="301"/>
      <c r="M23" s="301"/>
      <c r="N23" s="302"/>
    </row>
    <row r="24" spans="1:14" ht="30" customHeight="1" thickBot="1" x14ac:dyDescent="0.35">
      <c r="A24" s="372" t="s">
        <v>37</v>
      </c>
      <c r="B24" s="373"/>
      <c r="C24" s="373"/>
      <c r="D24" s="373"/>
      <c r="E24" s="373"/>
      <c r="F24" s="373"/>
      <c r="G24" s="287">
        <f>G23+G20+G17+G11+G8+G6</f>
        <v>19612053</v>
      </c>
      <c r="H24" s="274"/>
      <c r="I24" s="275"/>
      <c r="J24" s="275"/>
      <c r="K24" s="275"/>
      <c r="L24" s="275"/>
      <c r="M24" s="275"/>
      <c r="N24" s="276"/>
    </row>
  </sheetData>
  <mergeCells count="45">
    <mergeCell ref="C23:F23"/>
    <mergeCell ref="A24:F24"/>
    <mergeCell ref="C17:F17"/>
    <mergeCell ref="A18:A20"/>
    <mergeCell ref="B18:B20"/>
    <mergeCell ref="C18:C19"/>
    <mergeCell ref="D18:D19"/>
    <mergeCell ref="C20:F20"/>
    <mergeCell ref="A12:A17"/>
    <mergeCell ref="B12:B17"/>
    <mergeCell ref="C12:C16"/>
    <mergeCell ref="D12:D16"/>
    <mergeCell ref="E12:E16"/>
    <mergeCell ref="A21:A23"/>
    <mergeCell ref="B21:B23"/>
    <mergeCell ref="C21:C22"/>
    <mergeCell ref="D21:D22"/>
    <mergeCell ref="F12:F14"/>
    <mergeCell ref="G12:G14"/>
    <mergeCell ref="H12:N12"/>
    <mergeCell ref="H13:N13"/>
    <mergeCell ref="F15:F16"/>
    <mergeCell ref="G15:G16"/>
    <mergeCell ref="H15:N15"/>
    <mergeCell ref="H16:N16"/>
    <mergeCell ref="A9:A11"/>
    <mergeCell ref="B9:B11"/>
    <mergeCell ref="C9:C10"/>
    <mergeCell ref="D9:D10"/>
    <mergeCell ref="C11:F11"/>
    <mergeCell ref="A5:A6"/>
    <mergeCell ref="B5:B6"/>
    <mergeCell ref="C6:F6"/>
    <mergeCell ref="A7:A8"/>
    <mergeCell ref="B7:B8"/>
    <mergeCell ref="C8:F8"/>
    <mergeCell ref="A1:N1"/>
    <mergeCell ref="A2:B2"/>
    <mergeCell ref="F2:N2"/>
    <mergeCell ref="A3:F3"/>
    <mergeCell ref="G3:G4"/>
    <mergeCell ref="H3:N4"/>
    <mergeCell ref="A4:B4"/>
    <mergeCell ref="C4:D4"/>
    <mergeCell ref="E4:F4"/>
  </mergeCells>
  <phoneticPr fontId="17" type="noConversion"/>
  <printOptions horizontalCentered="1"/>
  <pageMargins left="0.19685039370078741" right="0.19685039370078741" top="0.6692913385826772" bottom="0.35433070866141736" header="0.31496062992125984" footer="0.31496062992125984"/>
  <pageSetup paperSize="9" fitToHeight="0" orientation="portrait" horizontalDpi="4294967293" r:id="rId1"/>
  <headerFooter>
    <oddFooter>&amp;C- 21 -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C1A69-CB3A-4491-A44B-A620DB8B175E}">
  <sheetPr>
    <pageSetUpPr fitToPage="1"/>
  </sheetPr>
  <dimension ref="A1:T43"/>
  <sheetViews>
    <sheetView tabSelected="1" view="pageBreakPreview" zoomScaleNormal="100" zoomScaleSheetLayoutView="100" workbookViewId="0">
      <selection activeCell="P22" sqref="P22"/>
    </sheetView>
  </sheetViews>
  <sheetFormatPr defaultRowHeight="16.5" x14ac:dyDescent="0.3"/>
  <cols>
    <col min="1" max="1" width="3.75" style="315" customWidth="1"/>
    <col min="2" max="2" width="11.75" style="315" customWidth="1"/>
    <col min="3" max="3" width="3.75" style="315" customWidth="1"/>
    <col min="4" max="4" width="11.75" style="316" customWidth="1"/>
    <col min="5" max="5" width="3.75" style="316" customWidth="1"/>
    <col min="6" max="6" width="11.75" style="316" customWidth="1"/>
    <col min="7" max="7" width="14.125" style="317" customWidth="1"/>
    <col min="8" max="8" width="2.625" style="308" customWidth="1"/>
    <col min="9" max="9" width="6.625" style="308" customWidth="1"/>
    <col min="10" max="10" width="1.875" style="308" customWidth="1"/>
    <col min="11" max="11" width="3.125" style="308" customWidth="1"/>
    <col min="12" max="12" width="3.375" style="308" customWidth="1"/>
    <col min="13" max="13" width="2.625" style="308" customWidth="1"/>
    <col min="14" max="14" width="8.125" style="308" customWidth="1"/>
    <col min="15" max="256" width="9" style="309"/>
    <col min="257" max="257" width="3.75" style="309" customWidth="1"/>
    <col min="258" max="258" width="11.75" style="309" customWidth="1"/>
    <col min="259" max="259" width="3.75" style="309" customWidth="1"/>
    <col min="260" max="260" width="11.75" style="309" customWidth="1"/>
    <col min="261" max="261" width="3.75" style="309" customWidth="1"/>
    <col min="262" max="262" width="11.75" style="309" customWidth="1"/>
    <col min="263" max="263" width="14.125" style="309" customWidth="1"/>
    <col min="264" max="264" width="2.625" style="309" customWidth="1"/>
    <col min="265" max="265" width="6.625" style="309" customWidth="1"/>
    <col min="266" max="266" width="1.875" style="309" customWidth="1"/>
    <col min="267" max="267" width="3.125" style="309" customWidth="1"/>
    <col min="268" max="268" width="3.375" style="309" customWidth="1"/>
    <col min="269" max="269" width="2.625" style="309" customWidth="1"/>
    <col min="270" max="270" width="8.125" style="309" customWidth="1"/>
    <col min="271" max="512" width="9" style="309"/>
    <col min="513" max="513" width="3.75" style="309" customWidth="1"/>
    <col min="514" max="514" width="11.75" style="309" customWidth="1"/>
    <col min="515" max="515" width="3.75" style="309" customWidth="1"/>
    <col min="516" max="516" width="11.75" style="309" customWidth="1"/>
    <col min="517" max="517" width="3.75" style="309" customWidth="1"/>
    <col min="518" max="518" width="11.75" style="309" customWidth="1"/>
    <col min="519" max="519" width="14.125" style="309" customWidth="1"/>
    <col min="520" max="520" width="2.625" style="309" customWidth="1"/>
    <col min="521" max="521" width="6.625" style="309" customWidth="1"/>
    <col min="522" max="522" width="1.875" style="309" customWidth="1"/>
    <col min="523" max="523" width="3.125" style="309" customWidth="1"/>
    <col min="524" max="524" width="3.375" style="309" customWidth="1"/>
    <col min="525" max="525" width="2.625" style="309" customWidth="1"/>
    <col min="526" max="526" width="8.125" style="309" customWidth="1"/>
    <col min="527" max="768" width="9" style="309"/>
    <col min="769" max="769" width="3.75" style="309" customWidth="1"/>
    <col min="770" max="770" width="11.75" style="309" customWidth="1"/>
    <col min="771" max="771" width="3.75" style="309" customWidth="1"/>
    <col min="772" max="772" width="11.75" style="309" customWidth="1"/>
    <col min="773" max="773" width="3.75" style="309" customWidth="1"/>
    <col min="774" max="774" width="11.75" style="309" customWidth="1"/>
    <col min="775" max="775" width="14.125" style="309" customWidth="1"/>
    <col min="776" max="776" width="2.625" style="309" customWidth="1"/>
    <col min="777" max="777" width="6.625" style="309" customWidth="1"/>
    <col min="778" max="778" width="1.875" style="309" customWidth="1"/>
    <col min="779" max="779" width="3.125" style="309" customWidth="1"/>
    <col min="780" max="780" width="3.375" style="309" customWidth="1"/>
    <col min="781" max="781" width="2.625" style="309" customWidth="1"/>
    <col min="782" max="782" width="8.125" style="309" customWidth="1"/>
    <col min="783" max="1024" width="9" style="309"/>
    <col min="1025" max="1025" width="3.75" style="309" customWidth="1"/>
    <col min="1026" max="1026" width="11.75" style="309" customWidth="1"/>
    <col min="1027" max="1027" width="3.75" style="309" customWidth="1"/>
    <col min="1028" max="1028" width="11.75" style="309" customWidth="1"/>
    <col min="1029" max="1029" width="3.75" style="309" customWidth="1"/>
    <col min="1030" max="1030" width="11.75" style="309" customWidth="1"/>
    <col min="1031" max="1031" width="14.125" style="309" customWidth="1"/>
    <col min="1032" max="1032" width="2.625" style="309" customWidth="1"/>
    <col min="1033" max="1033" width="6.625" style="309" customWidth="1"/>
    <col min="1034" max="1034" width="1.875" style="309" customWidth="1"/>
    <col min="1035" max="1035" width="3.125" style="309" customWidth="1"/>
    <col min="1036" max="1036" width="3.375" style="309" customWidth="1"/>
    <col min="1037" max="1037" width="2.625" style="309" customWidth="1"/>
    <col min="1038" max="1038" width="8.125" style="309" customWidth="1"/>
    <col min="1039" max="1280" width="9" style="309"/>
    <col min="1281" max="1281" width="3.75" style="309" customWidth="1"/>
    <col min="1282" max="1282" width="11.75" style="309" customWidth="1"/>
    <col min="1283" max="1283" width="3.75" style="309" customWidth="1"/>
    <col min="1284" max="1284" width="11.75" style="309" customWidth="1"/>
    <col min="1285" max="1285" width="3.75" style="309" customWidth="1"/>
    <col min="1286" max="1286" width="11.75" style="309" customWidth="1"/>
    <col min="1287" max="1287" width="14.125" style="309" customWidth="1"/>
    <col min="1288" max="1288" width="2.625" style="309" customWidth="1"/>
    <col min="1289" max="1289" width="6.625" style="309" customWidth="1"/>
    <col min="1290" max="1290" width="1.875" style="309" customWidth="1"/>
    <col min="1291" max="1291" width="3.125" style="309" customWidth="1"/>
    <col min="1292" max="1292" width="3.375" style="309" customWidth="1"/>
    <col min="1293" max="1293" width="2.625" style="309" customWidth="1"/>
    <col min="1294" max="1294" width="8.125" style="309" customWidth="1"/>
    <col min="1295" max="1536" width="9" style="309"/>
    <col min="1537" max="1537" width="3.75" style="309" customWidth="1"/>
    <col min="1538" max="1538" width="11.75" style="309" customWidth="1"/>
    <col min="1539" max="1539" width="3.75" style="309" customWidth="1"/>
    <col min="1540" max="1540" width="11.75" style="309" customWidth="1"/>
    <col min="1541" max="1541" width="3.75" style="309" customWidth="1"/>
    <col min="1542" max="1542" width="11.75" style="309" customWidth="1"/>
    <col min="1543" max="1543" width="14.125" style="309" customWidth="1"/>
    <col min="1544" max="1544" width="2.625" style="309" customWidth="1"/>
    <col min="1545" max="1545" width="6.625" style="309" customWidth="1"/>
    <col min="1546" max="1546" width="1.875" style="309" customWidth="1"/>
    <col min="1547" max="1547" width="3.125" style="309" customWidth="1"/>
    <col min="1548" max="1548" width="3.375" style="309" customWidth="1"/>
    <col min="1549" max="1549" width="2.625" style="309" customWidth="1"/>
    <col min="1550" max="1550" width="8.125" style="309" customWidth="1"/>
    <col min="1551" max="1792" width="9" style="309"/>
    <col min="1793" max="1793" width="3.75" style="309" customWidth="1"/>
    <col min="1794" max="1794" width="11.75" style="309" customWidth="1"/>
    <col min="1795" max="1795" width="3.75" style="309" customWidth="1"/>
    <col min="1796" max="1796" width="11.75" style="309" customWidth="1"/>
    <col min="1797" max="1797" width="3.75" style="309" customWidth="1"/>
    <col min="1798" max="1798" width="11.75" style="309" customWidth="1"/>
    <col min="1799" max="1799" width="14.125" style="309" customWidth="1"/>
    <col min="1800" max="1800" width="2.625" style="309" customWidth="1"/>
    <col min="1801" max="1801" width="6.625" style="309" customWidth="1"/>
    <col min="1802" max="1802" width="1.875" style="309" customWidth="1"/>
    <col min="1803" max="1803" width="3.125" style="309" customWidth="1"/>
    <col min="1804" max="1804" width="3.375" style="309" customWidth="1"/>
    <col min="1805" max="1805" width="2.625" style="309" customWidth="1"/>
    <col min="1806" max="1806" width="8.125" style="309" customWidth="1"/>
    <col min="1807" max="2048" width="9" style="309"/>
    <col min="2049" max="2049" width="3.75" style="309" customWidth="1"/>
    <col min="2050" max="2050" width="11.75" style="309" customWidth="1"/>
    <col min="2051" max="2051" width="3.75" style="309" customWidth="1"/>
    <col min="2052" max="2052" width="11.75" style="309" customWidth="1"/>
    <col min="2053" max="2053" width="3.75" style="309" customWidth="1"/>
    <col min="2054" max="2054" width="11.75" style="309" customWidth="1"/>
    <col min="2055" max="2055" width="14.125" style="309" customWidth="1"/>
    <col min="2056" max="2056" width="2.625" style="309" customWidth="1"/>
    <col min="2057" max="2057" width="6.625" style="309" customWidth="1"/>
    <col min="2058" max="2058" width="1.875" style="309" customWidth="1"/>
    <col min="2059" max="2059" width="3.125" style="309" customWidth="1"/>
    <col min="2060" max="2060" width="3.375" style="309" customWidth="1"/>
    <col min="2061" max="2061" width="2.625" style="309" customWidth="1"/>
    <col min="2062" max="2062" width="8.125" style="309" customWidth="1"/>
    <col min="2063" max="2304" width="9" style="309"/>
    <col min="2305" max="2305" width="3.75" style="309" customWidth="1"/>
    <col min="2306" max="2306" width="11.75" style="309" customWidth="1"/>
    <col min="2307" max="2307" width="3.75" style="309" customWidth="1"/>
    <col min="2308" max="2308" width="11.75" style="309" customWidth="1"/>
    <col min="2309" max="2309" width="3.75" style="309" customWidth="1"/>
    <col min="2310" max="2310" width="11.75" style="309" customWidth="1"/>
    <col min="2311" max="2311" width="14.125" style="309" customWidth="1"/>
    <col min="2312" max="2312" width="2.625" style="309" customWidth="1"/>
    <col min="2313" max="2313" width="6.625" style="309" customWidth="1"/>
    <col min="2314" max="2314" width="1.875" style="309" customWidth="1"/>
    <col min="2315" max="2315" width="3.125" style="309" customWidth="1"/>
    <col min="2316" max="2316" width="3.375" style="309" customWidth="1"/>
    <col min="2317" max="2317" width="2.625" style="309" customWidth="1"/>
    <col min="2318" max="2318" width="8.125" style="309" customWidth="1"/>
    <col min="2319" max="2560" width="9" style="309"/>
    <col min="2561" max="2561" width="3.75" style="309" customWidth="1"/>
    <col min="2562" max="2562" width="11.75" style="309" customWidth="1"/>
    <col min="2563" max="2563" width="3.75" style="309" customWidth="1"/>
    <col min="2564" max="2564" width="11.75" style="309" customWidth="1"/>
    <col min="2565" max="2565" width="3.75" style="309" customWidth="1"/>
    <col min="2566" max="2566" width="11.75" style="309" customWidth="1"/>
    <col min="2567" max="2567" width="14.125" style="309" customWidth="1"/>
    <col min="2568" max="2568" width="2.625" style="309" customWidth="1"/>
    <col min="2569" max="2569" width="6.625" style="309" customWidth="1"/>
    <col min="2570" max="2570" width="1.875" style="309" customWidth="1"/>
    <col min="2571" max="2571" width="3.125" style="309" customWidth="1"/>
    <col min="2572" max="2572" width="3.375" style="309" customWidth="1"/>
    <col min="2573" max="2573" width="2.625" style="309" customWidth="1"/>
    <col min="2574" max="2574" width="8.125" style="309" customWidth="1"/>
    <col min="2575" max="2816" width="9" style="309"/>
    <col min="2817" max="2817" width="3.75" style="309" customWidth="1"/>
    <col min="2818" max="2818" width="11.75" style="309" customWidth="1"/>
    <col min="2819" max="2819" width="3.75" style="309" customWidth="1"/>
    <col min="2820" max="2820" width="11.75" style="309" customWidth="1"/>
    <col min="2821" max="2821" width="3.75" style="309" customWidth="1"/>
    <col min="2822" max="2822" width="11.75" style="309" customWidth="1"/>
    <col min="2823" max="2823" width="14.125" style="309" customWidth="1"/>
    <col min="2824" max="2824" width="2.625" style="309" customWidth="1"/>
    <col min="2825" max="2825" width="6.625" style="309" customWidth="1"/>
    <col min="2826" max="2826" width="1.875" style="309" customWidth="1"/>
    <col min="2827" max="2827" width="3.125" style="309" customWidth="1"/>
    <col min="2828" max="2828" width="3.375" style="309" customWidth="1"/>
    <col min="2829" max="2829" width="2.625" style="309" customWidth="1"/>
    <col min="2830" max="2830" width="8.125" style="309" customWidth="1"/>
    <col min="2831" max="3072" width="9" style="309"/>
    <col min="3073" max="3073" width="3.75" style="309" customWidth="1"/>
    <col min="3074" max="3074" width="11.75" style="309" customWidth="1"/>
    <col min="3075" max="3075" width="3.75" style="309" customWidth="1"/>
    <col min="3076" max="3076" width="11.75" style="309" customWidth="1"/>
    <col min="3077" max="3077" width="3.75" style="309" customWidth="1"/>
    <col min="3078" max="3078" width="11.75" style="309" customWidth="1"/>
    <col min="3079" max="3079" width="14.125" style="309" customWidth="1"/>
    <col min="3080" max="3080" width="2.625" style="309" customWidth="1"/>
    <col min="3081" max="3081" width="6.625" style="309" customWidth="1"/>
    <col min="3082" max="3082" width="1.875" style="309" customWidth="1"/>
    <col min="3083" max="3083" width="3.125" style="309" customWidth="1"/>
    <col min="3084" max="3084" width="3.375" style="309" customWidth="1"/>
    <col min="3085" max="3085" width="2.625" style="309" customWidth="1"/>
    <col min="3086" max="3086" width="8.125" style="309" customWidth="1"/>
    <col min="3087" max="3328" width="9" style="309"/>
    <col min="3329" max="3329" width="3.75" style="309" customWidth="1"/>
    <col min="3330" max="3330" width="11.75" style="309" customWidth="1"/>
    <col min="3331" max="3331" width="3.75" style="309" customWidth="1"/>
    <col min="3332" max="3332" width="11.75" style="309" customWidth="1"/>
    <col min="3333" max="3333" width="3.75" style="309" customWidth="1"/>
    <col min="3334" max="3334" width="11.75" style="309" customWidth="1"/>
    <col min="3335" max="3335" width="14.125" style="309" customWidth="1"/>
    <col min="3336" max="3336" width="2.625" style="309" customWidth="1"/>
    <col min="3337" max="3337" width="6.625" style="309" customWidth="1"/>
    <col min="3338" max="3338" width="1.875" style="309" customWidth="1"/>
    <col min="3339" max="3339" width="3.125" style="309" customWidth="1"/>
    <col min="3340" max="3340" width="3.375" style="309" customWidth="1"/>
    <col min="3341" max="3341" width="2.625" style="309" customWidth="1"/>
    <col min="3342" max="3342" width="8.125" style="309" customWidth="1"/>
    <col min="3343" max="3584" width="9" style="309"/>
    <col min="3585" max="3585" width="3.75" style="309" customWidth="1"/>
    <col min="3586" max="3586" width="11.75" style="309" customWidth="1"/>
    <col min="3587" max="3587" width="3.75" style="309" customWidth="1"/>
    <col min="3588" max="3588" width="11.75" style="309" customWidth="1"/>
    <col min="3589" max="3589" width="3.75" style="309" customWidth="1"/>
    <col min="3590" max="3590" width="11.75" style="309" customWidth="1"/>
    <col min="3591" max="3591" width="14.125" style="309" customWidth="1"/>
    <col min="3592" max="3592" width="2.625" style="309" customWidth="1"/>
    <col min="3593" max="3593" width="6.625" style="309" customWidth="1"/>
    <col min="3594" max="3594" width="1.875" style="309" customWidth="1"/>
    <col min="3595" max="3595" width="3.125" style="309" customWidth="1"/>
    <col min="3596" max="3596" width="3.375" style="309" customWidth="1"/>
    <col min="3597" max="3597" width="2.625" style="309" customWidth="1"/>
    <col min="3598" max="3598" width="8.125" style="309" customWidth="1"/>
    <col min="3599" max="3840" width="9" style="309"/>
    <col min="3841" max="3841" width="3.75" style="309" customWidth="1"/>
    <col min="3842" max="3842" width="11.75" style="309" customWidth="1"/>
    <col min="3843" max="3843" width="3.75" style="309" customWidth="1"/>
    <col min="3844" max="3844" width="11.75" style="309" customWidth="1"/>
    <col min="3845" max="3845" width="3.75" style="309" customWidth="1"/>
    <col min="3846" max="3846" width="11.75" style="309" customWidth="1"/>
    <col min="3847" max="3847" width="14.125" style="309" customWidth="1"/>
    <col min="3848" max="3848" width="2.625" style="309" customWidth="1"/>
    <col min="3849" max="3849" width="6.625" style="309" customWidth="1"/>
    <col min="3850" max="3850" width="1.875" style="309" customWidth="1"/>
    <col min="3851" max="3851" width="3.125" style="309" customWidth="1"/>
    <col min="3852" max="3852" width="3.375" style="309" customWidth="1"/>
    <col min="3853" max="3853" width="2.625" style="309" customWidth="1"/>
    <col min="3854" max="3854" width="8.125" style="309" customWidth="1"/>
    <col min="3855" max="4096" width="9" style="309"/>
    <col min="4097" max="4097" width="3.75" style="309" customWidth="1"/>
    <col min="4098" max="4098" width="11.75" style="309" customWidth="1"/>
    <col min="4099" max="4099" width="3.75" style="309" customWidth="1"/>
    <col min="4100" max="4100" width="11.75" style="309" customWidth="1"/>
    <col min="4101" max="4101" width="3.75" style="309" customWidth="1"/>
    <col min="4102" max="4102" width="11.75" style="309" customWidth="1"/>
    <col min="4103" max="4103" width="14.125" style="309" customWidth="1"/>
    <col min="4104" max="4104" width="2.625" style="309" customWidth="1"/>
    <col min="4105" max="4105" width="6.625" style="309" customWidth="1"/>
    <col min="4106" max="4106" width="1.875" style="309" customWidth="1"/>
    <col min="4107" max="4107" width="3.125" style="309" customWidth="1"/>
    <col min="4108" max="4108" width="3.375" style="309" customWidth="1"/>
    <col min="4109" max="4109" width="2.625" style="309" customWidth="1"/>
    <col min="4110" max="4110" width="8.125" style="309" customWidth="1"/>
    <col min="4111" max="4352" width="9" style="309"/>
    <col min="4353" max="4353" width="3.75" style="309" customWidth="1"/>
    <col min="4354" max="4354" width="11.75" style="309" customWidth="1"/>
    <col min="4355" max="4355" width="3.75" style="309" customWidth="1"/>
    <col min="4356" max="4356" width="11.75" style="309" customWidth="1"/>
    <col min="4357" max="4357" width="3.75" style="309" customWidth="1"/>
    <col min="4358" max="4358" width="11.75" style="309" customWidth="1"/>
    <col min="4359" max="4359" width="14.125" style="309" customWidth="1"/>
    <col min="4360" max="4360" width="2.625" style="309" customWidth="1"/>
    <col min="4361" max="4361" width="6.625" style="309" customWidth="1"/>
    <col min="4362" max="4362" width="1.875" style="309" customWidth="1"/>
    <col min="4363" max="4363" width="3.125" style="309" customWidth="1"/>
    <col min="4364" max="4364" width="3.375" style="309" customWidth="1"/>
    <col min="4365" max="4365" width="2.625" style="309" customWidth="1"/>
    <col min="4366" max="4366" width="8.125" style="309" customWidth="1"/>
    <col min="4367" max="4608" width="9" style="309"/>
    <col min="4609" max="4609" width="3.75" style="309" customWidth="1"/>
    <col min="4610" max="4610" width="11.75" style="309" customWidth="1"/>
    <col min="4611" max="4611" width="3.75" style="309" customWidth="1"/>
    <col min="4612" max="4612" width="11.75" style="309" customWidth="1"/>
    <col min="4613" max="4613" width="3.75" style="309" customWidth="1"/>
    <col min="4614" max="4614" width="11.75" style="309" customWidth="1"/>
    <col min="4615" max="4615" width="14.125" style="309" customWidth="1"/>
    <col min="4616" max="4616" width="2.625" style="309" customWidth="1"/>
    <col min="4617" max="4617" width="6.625" style="309" customWidth="1"/>
    <col min="4618" max="4618" width="1.875" style="309" customWidth="1"/>
    <col min="4619" max="4619" width="3.125" style="309" customWidth="1"/>
    <col min="4620" max="4620" width="3.375" style="309" customWidth="1"/>
    <col min="4621" max="4621" width="2.625" style="309" customWidth="1"/>
    <col min="4622" max="4622" width="8.125" style="309" customWidth="1"/>
    <col min="4623" max="4864" width="9" style="309"/>
    <col min="4865" max="4865" width="3.75" style="309" customWidth="1"/>
    <col min="4866" max="4866" width="11.75" style="309" customWidth="1"/>
    <col min="4867" max="4867" width="3.75" style="309" customWidth="1"/>
    <col min="4868" max="4868" width="11.75" style="309" customWidth="1"/>
    <col min="4869" max="4869" width="3.75" style="309" customWidth="1"/>
    <col min="4870" max="4870" width="11.75" style="309" customWidth="1"/>
    <col min="4871" max="4871" width="14.125" style="309" customWidth="1"/>
    <col min="4872" max="4872" width="2.625" style="309" customWidth="1"/>
    <col min="4873" max="4873" width="6.625" style="309" customWidth="1"/>
    <col min="4874" max="4874" width="1.875" style="309" customWidth="1"/>
    <col min="4875" max="4875" width="3.125" style="309" customWidth="1"/>
    <col min="4876" max="4876" width="3.375" style="309" customWidth="1"/>
    <col min="4877" max="4877" width="2.625" style="309" customWidth="1"/>
    <col min="4878" max="4878" width="8.125" style="309" customWidth="1"/>
    <col min="4879" max="5120" width="9" style="309"/>
    <col min="5121" max="5121" width="3.75" style="309" customWidth="1"/>
    <col min="5122" max="5122" width="11.75" style="309" customWidth="1"/>
    <col min="5123" max="5123" width="3.75" style="309" customWidth="1"/>
    <col min="5124" max="5124" width="11.75" style="309" customWidth="1"/>
    <col min="5125" max="5125" width="3.75" style="309" customWidth="1"/>
    <col min="5126" max="5126" width="11.75" style="309" customWidth="1"/>
    <col min="5127" max="5127" width="14.125" style="309" customWidth="1"/>
    <col min="5128" max="5128" width="2.625" style="309" customWidth="1"/>
    <col min="5129" max="5129" width="6.625" style="309" customWidth="1"/>
    <col min="5130" max="5130" width="1.875" style="309" customWidth="1"/>
    <col min="5131" max="5131" width="3.125" style="309" customWidth="1"/>
    <col min="5132" max="5132" width="3.375" style="309" customWidth="1"/>
    <col min="5133" max="5133" width="2.625" style="309" customWidth="1"/>
    <col min="5134" max="5134" width="8.125" style="309" customWidth="1"/>
    <col min="5135" max="5376" width="9" style="309"/>
    <col min="5377" max="5377" width="3.75" style="309" customWidth="1"/>
    <col min="5378" max="5378" width="11.75" style="309" customWidth="1"/>
    <col min="5379" max="5379" width="3.75" style="309" customWidth="1"/>
    <col min="5380" max="5380" width="11.75" style="309" customWidth="1"/>
    <col min="5381" max="5381" width="3.75" style="309" customWidth="1"/>
    <col min="5382" max="5382" width="11.75" style="309" customWidth="1"/>
    <col min="5383" max="5383" width="14.125" style="309" customWidth="1"/>
    <col min="5384" max="5384" width="2.625" style="309" customWidth="1"/>
    <col min="5385" max="5385" width="6.625" style="309" customWidth="1"/>
    <col min="5386" max="5386" width="1.875" style="309" customWidth="1"/>
    <col min="5387" max="5387" width="3.125" style="309" customWidth="1"/>
    <col min="5388" max="5388" width="3.375" style="309" customWidth="1"/>
    <col min="5389" max="5389" width="2.625" style="309" customWidth="1"/>
    <col min="5390" max="5390" width="8.125" style="309" customWidth="1"/>
    <col min="5391" max="5632" width="9" style="309"/>
    <col min="5633" max="5633" width="3.75" style="309" customWidth="1"/>
    <col min="5634" max="5634" width="11.75" style="309" customWidth="1"/>
    <col min="5635" max="5635" width="3.75" style="309" customWidth="1"/>
    <col min="5636" max="5636" width="11.75" style="309" customWidth="1"/>
    <col min="5637" max="5637" width="3.75" style="309" customWidth="1"/>
    <col min="5638" max="5638" width="11.75" style="309" customWidth="1"/>
    <col min="5639" max="5639" width="14.125" style="309" customWidth="1"/>
    <col min="5640" max="5640" width="2.625" style="309" customWidth="1"/>
    <col min="5641" max="5641" width="6.625" style="309" customWidth="1"/>
    <col min="5642" max="5642" width="1.875" style="309" customWidth="1"/>
    <col min="5643" max="5643" width="3.125" style="309" customWidth="1"/>
    <col min="5644" max="5644" width="3.375" style="309" customWidth="1"/>
    <col min="5645" max="5645" width="2.625" style="309" customWidth="1"/>
    <col min="5646" max="5646" width="8.125" style="309" customWidth="1"/>
    <col min="5647" max="5888" width="9" style="309"/>
    <col min="5889" max="5889" width="3.75" style="309" customWidth="1"/>
    <col min="5890" max="5890" width="11.75" style="309" customWidth="1"/>
    <col min="5891" max="5891" width="3.75" style="309" customWidth="1"/>
    <col min="5892" max="5892" width="11.75" style="309" customWidth="1"/>
    <col min="5893" max="5893" width="3.75" style="309" customWidth="1"/>
    <col min="5894" max="5894" width="11.75" style="309" customWidth="1"/>
    <col min="5895" max="5895" width="14.125" style="309" customWidth="1"/>
    <col min="5896" max="5896" width="2.625" style="309" customWidth="1"/>
    <col min="5897" max="5897" width="6.625" style="309" customWidth="1"/>
    <col min="5898" max="5898" width="1.875" style="309" customWidth="1"/>
    <col min="5899" max="5899" width="3.125" style="309" customWidth="1"/>
    <col min="5900" max="5900" width="3.375" style="309" customWidth="1"/>
    <col min="5901" max="5901" width="2.625" style="309" customWidth="1"/>
    <col min="5902" max="5902" width="8.125" style="309" customWidth="1"/>
    <col min="5903" max="6144" width="9" style="309"/>
    <col min="6145" max="6145" width="3.75" style="309" customWidth="1"/>
    <col min="6146" max="6146" width="11.75" style="309" customWidth="1"/>
    <col min="6147" max="6147" width="3.75" style="309" customWidth="1"/>
    <col min="6148" max="6148" width="11.75" style="309" customWidth="1"/>
    <col min="6149" max="6149" width="3.75" style="309" customWidth="1"/>
    <col min="6150" max="6150" width="11.75" style="309" customWidth="1"/>
    <col min="6151" max="6151" width="14.125" style="309" customWidth="1"/>
    <col min="6152" max="6152" width="2.625" style="309" customWidth="1"/>
    <col min="6153" max="6153" width="6.625" style="309" customWidth="1"/>
    <col min="6154" max="6154" width="1.875" style="309" customWidth="1"/>
    <col min="6155" max="6155" width="3.125" style="309" customWidth="1"/>
    <col min="6156" max="6156" width="3.375" style="309" customWidth="1"/>
    <col min="6157" max="6157" width="2.625" style="309" customWidth="1"/>
    <col min="6158" max="6158" width="8.125" style="309" customWidth="1"/>
    <col min="6159" max="6400" width="9" style="309"/>
    <col min="6401" max="6401" width="3.75" style="309" customWidth="1"/>
    <col min="6402" max="6402" width="11.75" style="309" customWidth="1"/>
    <col min="6403" max="6403" width="3.75" style="309" customWidth="1"/>
    <col min="6404" max="6404" width="11.75" style="309" customWidth="1"/>
    <col min="6405" max="6405" width="3.75" style="309" customWidth="1"/>
    <col min="6406" max="6406" width="11.75" style="309" customWidth="1"/>
    <col min="6407" max="6407" width="14.125" style="309" customWidth="1"/>
    <col min="6408" max="6408" width="2.625" style="309" customWidth="1"/>
    <col min="6409" max="6409" width="6.625" style="309" customWidth="1"/>
    <col min="6410" max="6410" width="1.875" style="309" customWidth="1"/>
    <col min="6411" max="6411" width="3.125" style="309" customWidth="1"/>
    <col min="6412" max="6412" width="3.375" style="309" customWidth="1"/>
    <col min="6413" max="6413" width="2.625" style="309" customWidth="1"/>
    <col min="6414" max="6414" width="8.125" style="309" customWidth="1"/>
    <col min="6415" max="6656" width="9" style="309"/>
    <col min="6657" max="6657" width="3.75" style="309" customWidth="1"/>
    <col min="6658" max="6658" width="11.75" style="309" customWidth="1"/>
    <col min="6659" max="6659" width="3.75" style="309" customWidth="1"/>
    <col min="6660" max="6660" width="11.75" style="309" customWidth="1"/>
    <col min="6661" max="6661" width="3.75" style="309" customWidth="1"/>
    <col min="6662" max="6662" width="11.75" style="309" customWidth="1"/>
    <col min="6663" max="6663" width="14.125" style="309" customWidth="1"/>
    <col min="6664" max="6664" width="2.625" style="309" customWidth="1"/>
    <col min="6665" max="6665" width="6.625" style="309" customWidth="1"/>
    <col min="6666" max="6666" width="1.875" style="309" customWidth="1"/>
    <col min="6667" max="6667" width="3.125" style="309" customWidth="1"/>
    <col min="6668" max="6668" width="3.375" style="309" customWidth="1"/>
    <col min="6669" max="6669" width="2.625" style="309" customWidth="1"/>
    <col min="6670" max="6670" width="8.125" style="309" customWidth="1"/>
    <col min="6671" max="6912" width="9" style="309"/>
    <col min="6913" max="6913" width="3.75" style="309" customWidth="1"/>
    <col min="6914" max="6914" width="11.75" style="309" customWidth="1"/>
    <col min="6915" max="6915" width="3.75" style="309" customWidth="1"/>
    <col min="6916" max="6916" width="11.75" style="309" customWidth="1"/>
    <col min="6917" max="6917" width="3.75" style="309" customWidth="1"/>
    <col min="6918" max="6918" width="11.75" style="309" customWidth="1"/>
    <col min="6919" max="6919" width="14.125" style="309" customWidth="1"/>
    <col min="6920" max="6920" width="2.625" style="309" customWidth="1"/>
    <col min="6921" max="6921" width="6.625" style="309" customWidth="1"/>
    <col min="6922" max="6922" width="1.875" style="309" customWidth="1"/>
    <col min="6923" max="6923" width="3.125" style="309" customWidth="1"/>
    <col min="6924" max="6924" width="3.375" style="309" customWidth="1"/>
    <col min="6925" max="6925" width="2.625" style="309" customWidth="1"/>
    <col min="6926" max="6926" width="8.125" style="309" customWidth="1"/>
    <col min="6927" max="7168" width="9" style="309"/>
    <col min="7169" max="7169" width="3.75" style="309" customWidth="1"/>
    <col min="7170" max="7170" width="11.75" style="309" customWidth="1"/>
    <col min="7171" max="7171" width="3.75" style="309" customWidth="1"/>
    <col min="7172" max="7172" width="11.75" style="309" customWidth="1"/>
    <col min="7173" max="7173" width="3.75" style="309" customWidth="1"/>
    <col min="7174" max="7174" width="11.75" style="309" customWidth="1"/>
    <col min="7175" max="7175" width="14.125" style="309" customWidth="1"/>
    <col min="7176" max="7176" width="2.625" style="309" customWidth="1"/>
    <col min="7177" max="7177" width="6.625" style="309" customWidth="1"/>
    <col min="7178" max="7178" width="1.875" style="309" customWidth="1"/>
    <col min="7179" max="7179" width="3.125" style="309" customWidth="1"/>
    <col min="7180" max="7180" width="3.375" style="309" customWidth="1"/>
    <col min="7181" max="7181" width="2.625" style="309" customWidth="1"/>
    <col min="7182" max="7182" width="8.125" style="309" customWidth="1"/>
    <col min="7183" max="7424" width="9" style="309"/>
    <col min="7425" max="7425" width="3.75" style="309" customWidth="1"/>
    <col min="7426" max="7426" width="11.75" style="309" customWidth="1"/>
    <col min="7427" max="7427" width="3.75" style="309" customWidth="1"/>
    <col min="7428" max="7428" width="11.75" style="309" customWidth="1"/>
    <col min="7429" max="7429" width="3.75" style="309" customWidth="1"/>
    <col min="7430" max="7430" width="11.75" style="309" customWidth="1"/>
    <col min="7431" max="7431" width="14.125" style="309" customWidth="1"/>
    <col min="7432" max="7432" width="2.625" style="309" customWidth="1"/>
    <col min="7433" max="7433" width="6.625" style="309" customWidth="1"/>
    <col min="7434" max="7434" width="1.875" style="309" customWidth="1"/>
    <col min="7435" max="7435" width="3.125" style="309" customWidth="1"/>
    <col min="7436" max="7436" width="3.375" style="309" customWidth="1"/>
    <col min="7437" max="7437" width="2.625" style="309" customWidth="1"/>
    <col min="7438" max="7438" width="8.125" style="309" customWidth="1"/>
    <col min="7439" max="7680" width="9" style="309"/>
    <col min="7681" max="7681" width="3.75" style="309" customWidth="1"/>
    <col min="7682" max="7682" width="11.75" style="309" customWidth="1"/>
    <col min="7683" max="7683" width="3.75" style="309" customWidth="1"/>
    <col min="7684" max="7684" width="11.75" style="309" customWidth="1"/>
    <col min="7685" max="7685" width="3.75" style="309" customWidth="1"/>
    <col min="7686" max="7686" width="11.75" style="309" customWidth="1"/>
    <col min="7687" max="7687" width="14.125" style="309" customWidth="1"/>
    <col min="7688" max="7688" width="2.625" style="309" customWidth="1"/>
    <col min="7689" max="7689" width="6.625" style="309" customWidth="1"/>
    <col min="7690" max="7690" width="1.875" style="309" customWidth="1"/>
    <col min="7691" max="7691" width="3.125" style="309" customWidth="1"/>
    <col min="7692" max="7692" width="3.375" style="309" customWidth="1"/>
    <col min="7693" max="7693" width="2.625" style="309" customWidth="1"/>
    <col min="7694" max="7694" width="8.125" style="309" customWidth="1"/>
    <col min="7695" max="7936" width="9" style="309"/>
    <col min="7937" max="7937" width="3.75" style="309" customWidth="1"/>
    <col min="7938" max="7938" width="11.75" style="309" customWidth="1"/>
    <col min="7939" max="7939" width="3.75" style="309" customWidth="1"/>
    <col min="7940" max="7940" width="11.75" style="309" customWidth="1"/>
    <col min="7941" max="7941" width="3.75" style="309" customWidth="1"/>
    <col min="7942" max="7942" width="11.75" style="309" customWidth="1"/>
    <col min="7943" max="7943" width="14.125" style="309" customWidth="1"/>
    <col min="7944" max="7944" width="2.625" style="309" customWidth="1"/>
    <col min="7945" max="7945" width="6.625" style="309" customWidth="1"/>
    <col min="7946" max="7946" width="1.875" style="309" customWidth="1"/>
    <col min="7947" max="7947" width="3.125" style="309" customWidth="1"/>
    <col min="7948" max="7948" width="3.375" style="309" customWidth="1"/>
    <col min="7949" max="7949" width="2.625" style="309" customWidth="1"/>
    <col min="7950" max="7950" width="8.125" style="309" customWidth="1"/>
    <col min="7951" max="8192" width="9" style="309"/>
    <col min="8193" max="8193" width="3.75" style="309" customWidth="1"/>
    <col min="8194" max="8194" width="11.75" style="309" customWidth="1"/>
    <col min="8195" max="8195" width="3.75" style="309" customWidth="1"/>
    <col min="8196" max="8196" width="11.75" style="309" customWidth="1"/>
    <col min="8197" max="8197" width="3.75" style="309" customWidth="1"/>
    <col min="8198" max="8198" width="11.75" style="309" customWidth="1"/>
    <col min="8199" max="8199" width="14.125" style="309" customWidth="1"/>
    <col min="8200" max="8200" width="2.625" style="309" customWidth="1"/>
    <col min="8201" max="8201" width="6.625" style="309" customWidth="1"/>
    <col min="8202" max="8202" width="1.875" style="309" customWidth="1"/>
    <col min="8203" max="8203" width="3.125" style="309" customWidth="1"/>
    <col min="8204" max="8204" width="3.375" style="309" customWidth="1"/>
    <col min="8205" max="8205" width="2.625" style="309" customWidth="1"/>
    <col min="8206" max="8206" width="8.125" style="309" customWidth="1"/>
    <col min="8207" max="8448" width="9" style="309"/>
    <col min="8449" max="8449" width="3.75" style="309" customWidth="1"/>
    <col min="8450" max="8450" width="11.75" style="309" customWidth="1"/>
    <col min="8451" max="8451" width="3.75" style="309" customWidth="1"/>
    <col min="8452" max="8452" width="11.75" style="309" customWidth="1"/>
    <col min="8453" max="8453" width="3.75" style="309" customWidth="1"/>
    <col min="8454" max="8454" width="11.75" style="309" customWidth="1"/>
    <col min="8455" max="8455" width="14.125" style="309" customWidth="1"/>
    <col min="8456" max="8456" width="2.625" style="309" customWidth="1"/>
    <col min="8457" max="8457" width="6.625" style="309" customWidth="1"/>
    <col min="8458" max="8458" width="1.875" style="309" customWidth="1"/>
    <col min="8459" max="8459" width="3.125" style="309" customWidth="1"/>
    <col min="8460" max="8460" width="3.375" style="309" customWidth="1"/>
    <col min="8461" max="8461" width="2.625" style="309" customWidth="1"/>
    <col min="8462" max="8462" width="8.125" style="309" customWidth="1"/>
    <col min="8463" max="8704" width="9" style="309"/>
    <col min="8705" max="8705" width="3.75" style="309" customWidth="1"/>
    <col min="8706" max="8706" width="11.75" style="309" customWidth="1"/>
    <col min="8707" max="8707" width="3.75" style="309" customWidth="1"/>
    <col min="8708" max="8708" width="11.75" style="309" customWidth="1"/>
    <col min="8709" max="8709" width="3.75" style="309" customWidth="1"/>
    <col min="8710" max="8710" width="11.75" style="309" customWidth="1"/>
    <col min="8711" max="8711" width="14.125" style="309" customWidth="1"/>
    <col min="8712" max="8712" width="2.625" style="309" customWidth="1"/>
    <col min="8713" max="8713" width="6.625" style="309" customWidth="1"/>
    <col min="8714" max="8714" width="1.875" style="309" customWidth="1"/>
    <col min="8715" max="8715" width="3.125" style="309" customWidth="1"/>
    <col min="8716" max="8716" width="3.375" style="309" customWidth="1"/>
    <col min="8717" max="8717" width="2.625" style="309" customWidth="1"/>
    <col min="8718" max="8718" width="8.125" style="309" customWidth="1"/>
    <col min="8719" max="8960" width="9" style="309"/>
    <col min="8961" max="8961" width="3.75" style="309" customWidth="1"/>
    <col min="8962" max="8962" width="11.75" style="309" customWidth="1"/>
    <col min="8963" max="8963" width="3.75" style="309" customWidth="1"/>
    <col min="8964" max="8964" width="11.75" style="309" customWidth="1"/>
    <col min="8965" max="8965" width="3.75" style="309" customWidth="1"/>
    <col min="8966" max="8966" width="11.75" style="309" customWidth="1"/>
    <col min="8967" max="8967" width="14.125" style="309" customWidth="1"/>
    <col min="8968" max="8968" width="2.625" style="309" customWidth="1"/>
    <col min="8969" max="8969" width="6.625" style="309" customWidth="1"/>
    <col min="8970" max="8970" width="1.875" style="309" customWidth="1"/>
    <col min="8971" max="8971" width="3.125" style="309" customWidth="1"/>
    <col min="8972" max="8972" width="3.375" style="309" customWidth="1"/>
    <col min="8973" max="8973" width="2.625" style="309" customWidth="1"/>
    <col min="8974" max="8974" width="8.125" style="309" customWidth="1"/>
    <col min="8975" max="9216" width="9" style="309"/>
    <col min="9217" max="9217" width="3.75" style="309" customWidth="1"/>
    <col min="9218" max="9218" width="11.75" style="309" customWidth="1"/>
    <col min="9219" max="9219" width="3.75" style="309" customWidth="1"/>
    <col min="9220" max="9220" width="11.75" style="309" customWidth="1"/>
    <col min="9221" max="9221" width="3.75" style="309" customWidth="1"/>
    <col min="9222" max="9222" width="11.75" style="309" customWidth="1"/>
    <col min="9223" max="9223" width="14.125" style="309" customWidth="1"/>
    <col min="9224" max="9224" width="2.625" style="309" customWidth="1"/>
    <col min="9225" max="9225" width="6.625" style="309" customWidth="1"/>
    <col min="9226" max="9226" width="1.875" style="309" customWidth="1"/>
    <col min="9227" max="9227" width="3.125" style="309" customWidth="1"/>
    <col min="9228" max="9228" width="3.375" style="309" customWidth="1"/>
    <col min="9229" max="9229" width="2.625" style="309" customWidth="1"/>
    <col min="9230" max="9230" width="8.125" style="309" customWidth="1"/>
    <col min="9231" max="9472" width="9" style="309"/>
    <col min="9473" max="9473" width="3.75" style="309" customWidth="1"/>
    <col min="9474" max="9474" width="11.75" style="309" customWidth="1"/>
    <col min="9475" max="9475" width="3.75" style="309" customWidth="1"/>
    <col min="9476" max="9476" width="11.75" style="309" customWidth="1"/>
    <col min="9477" max="9477" width="3.75" style="309" customWidth="1"/>
    <col min="9478" max="9478" width="11.75" style="309" customWidth="1"/>
    <col min="9479" max="9479" width="14.125" style="309" customWidth="1"/>
    <col min="9480" max="9480" width="2.625" style="309" customWidth="1"/>
    <col min="9481" max="9481" width="6.625" style="309" customWidth="1"/>
    <col min="9482" max="9482" width="1.875" style="309" customWidth="1"/>
    <col min="9483" max="9483" width="3.125" style="309" customWidth="1"/>
    <col min="9484" max="9484" width="3.375" style="309" customWidth="1"/>
    <col min="9485" max="9485" width="2.625" style="309" customWidth="1"/>
    <col min="9486" max="9486" width="8.125" style="309" customWidth="1"/>
    <col min="9487" max="9728" width="9" style="309"/>
    <col min="9729" max="9729" width="3.75" style="309" customWidth="1"/>
    <col min="9730" max="9730" width="11.75" style="309" customWidth="1"/>
    <col min="9731" max="9731" width="3.75" style="309" customWidth="1"/>
    <col min="9732" max="9732" width="11.75" style="309" customWidth="1"/>
    <col min="9733" max="9733" width="3.75" style="309" customWidth="1"/>
    <col min="9734" max="9734" width="11.75" style="309" customWidth="1"/>
    <col min="9735" max="9735" width="14.125" style="309" customWidth="1"/>
    <col min="9736" max="9736" width="2.625" style="309" customWidth="1"/>
    <col min="9737" max="9737" width="6.625" style="309" customWidth="1"/>
    <col min="9738" max="9738" width="1.875" style="309" customWidth="1"/>
    <col min="9739" max="9739" width="3.125" style="309" customWidth="1"/>
    <col min="9740" max="9740" width="3.375" style="309" customWidth="1"/>
    <col min="9741" max="9741" width="2.625" style="309" customWidth="1"/>
    <col min="9742" max="9742" width="8.125" style="309" customWidth="1"/>
    <col min="9743" max="9984" width="9" style="309"/>
    <col min="9985" max="9985" width="3.75" style="309" customWidth="1"/>
    <col min="9986" max="9986" width="11.75" style="309" customWidth="1"/>
    <col min="9987" max="9987" width="3.75" style="309" customWidth="1"/>
    <col min="9988" max="9988" width="11.75" style="309" customWidth="1"/>
    <col min="9989" max="9989" width="3.75" style="309" customWidth="1"/>
    <col min="9990" max="9990" width="11.75" style="309" customWidth="1"/>
    <col min="9991" max="9991" width="14.125" style="309" customWidth="1"/>
    <col min="9992" max="9992" width="2.625" style="309" customWidth="1"/>
    <col min="9993" max="9993" width="6.625" style="309" customWidth="1"/>
    <col min="9994" max="9994" width="1.875" style="309" customWidth="1"/>
    <col min="9995" max="9995" width="3.125" style="309" customWidth="1"/>
    <col min="9996" max="9996" width="3.375" style="309" customWidth="1"/>
    <col min="9997" max="9997" width="2.625" style="309" customWidth="1"/>
    <col min="9998" max="9998" width="8.125" style="309" customWidth="1"/>
    <col min="9999" max="10240" width="9" style="309"/>
    <col min="10241" max="10241" width="3.75" style="309" customWidth="1"/>
    <col min="10242" max="10242" width="11.75" style="309" customWidth="1"/>
    <col min="10243" max="10243" width="3.75" style="309" customWidth="1"/>
    <col min="10244" max="10244" width="11.75" style="309" customWidth="1"/>
    <col min="10245" max="10245" width="3.75" style="309" customWidth="1"/>
    <col min="10246" max="10246" width="11.75" style="309" customWidth="1"/>
    <col min="10247" max="10247" width="14.125" style="309" customWidth="1"/>
    <col min="10248" max="10248" width="2.625" style="309" customWidth="1"/>
    <col min="10249" max="10249" width="6.625" style="309" customWidth="1"/>
    <col min="10250" max="10250" width="1.875" style="309" customWidth="1"/>
    <col min="10251" max="10251" width="3.125" style="309" customWidth="1"/>
    <col min="10252" max="10252" width="3.375" style="309" customWidth="1"/>
    <col min="10253" max="10253" width="2.625" style="309" customWidth="1"/>
    <col min="10254" max="10254" width="8.125" style="309" customWidth="1"/>
    <col min="10255" max="10496" width="9" style="309"/>
    <col min="10497" max="10497" width="3.75" style="309" customWidth="1"/>
    <col min="10498" max="10498" width="11.75" style="309" customWidth="1"/>
    <col min="10499" max="10499" width="3.75" style="309" customWidth="1"/>
    <col min="10500" max="10500" width="11.75" style="309" customWidth="1"/>
    <col min="10501" max="10501" width="3.75" style="309" customWidth="1"/>
    <col min="10502" max="10502" width="11.75" style="309" customWidth="1"/>
    <col min="10503" max="10503" width="14.125" style="309" customWidth="1"/>
    <col min="10504" max="10504" width="2.625" style="309" customWidth="1"/>
    <col min="10505" max="10505" width="6.625" style="309" customWidth="1"/>
    <col min="10506" max="10506" width="1.875" style="309" customWidth="1"/>
    <col min="10507" max="10507" width="3.125" style="309" customWidth="1"/>
    <col min="10508" max="10508" width="3.375" style="309" customWidth="1"/>
    <col min="10509" max="10509" width="2.625" style="309" customWidth="1"/>
    <col min="10510" max="10510" width="8.125" style="309" customWidth="1"/>
    <col min="10511" max="10752" width="9" style="309"/>
    <col min="10753" max="10753" width="3.75" style="309" customWidth="1"/>
    <col min="10754" max="10754" width="11.75" style="309" customWidth="1"/>
    <col min="10755" max="10755" width="3.75" style="309" customWidth="1"/>
    <col min="10756" max="10756" width="11.75" style="309" customWidth="1"/>
    <col min="10757" max="10757" width="3.75" style="309" customWidth="1"/>
    <col min="10758" max="10758" width="11.75" style="309" customWidth="1"/>
    <col min="10759" max="10759" width="14.125" style="309" customWidth="1"/>
    <col min="10760" max="10760" width="2.625" style="309" customWidth="1"/>
    <col min="10761" max="10761" width="6.625" style="309" customWidth="1"/>
    <col min="10762" max="10762" width="1.875" style="309" customWidth="1"/>
    <col min="10763" max="10763" width="3.125" style="309" customWidth="1"/>
    <col min="10764" max="10764" width="3.375" style="309" customWidth="1"/>
    <col min="10765" max="10765" width="2.625" style="309" customWidth="1"/>
    <col min="10766" max="10766" width="8.125" style="309" customWidth="1"/>
    <col min="10767" max="11008" width="9" style="309"/>
    <col min="11009" max="11009" width="3.75" style="309" customWidth="1"/>
    <col min="11010" max="11010" width="11.75" style="309" customWidth="1"/>
    <col min="11011" max="11011" width="3.75" style="309" customWidth="1"/>
    <col min="11012" max="11012" width="11.75" style="309" customWidth="1"/>
    <col min="11013" max="11013" width="3.75" style="309" customWidth="1"/>
    <col min="11014" max="11014" width="11.75" style="309" customWidth="1"/>
    <col min="11015" max="11015" width="14.125" style="309" customWidth="1"/>
    <col min="11016" max="11016" width="2.625" style="309" customWidth="1"/>
    <col min="11017" max="11017" width="6.625" style="309" customWidth="1"/>
    <col min="11018" max="11018" width="1.875" style="309" customWidth="1"/>
    <col min="11019" max="11019" width="3.125" style="309" customWidth="1"/>
    <col min="11020" max="11020" width="3.375" style="309" customWidth="1"/>
    <col min="11021" max="11021" width="2.625" style="309" customWidth="1"/>
    <col min="11022" max="11022" width="8.125" style="309" customWidth="1"/>
    <col min="11023" max="11264" width="9" style="309"/>
    <col min="11265" max="11265" width="3.75" style="309" customWidth="1"/>
    <col min="11266" max="11266" width="11.75" style="309" customWidth="1"/>
    <col min="11267" max="11267" width="3.75" style="309" customWidth="1"/>
    <col min="11268" max="11268" width="11.75" style="309" customWidth="1"/>
    <col min="11269" max="11269" width="3.75" style="309" customWidth="1"/>
    <col min="11270" max="11270" width="11.75" style="309" customWidth="1"/>
    <col min="11271" max="11271" width="14.125" style="309" customWidth="1"/>
    <col min="11272" max="11272" width="2.625" style="309" customWidth="1"/>
    <col min="11273" max="11273" width="6.625" style="309" customWidth="1"/>
    <col min="11274" max="11274" width="1.875" style="309" customWidth="1"/>
    <col min="11275" max="11275" width="3.125" style="309" customWidth="1"/>
    <col min="11276" max="11276" width="3.375" style="309" customWidth="1"/>
    <col min="11277" max="11277" width="2.625" style="309" customWidth="1"/>
    <col min="11278" max="11278" width="8.125" style="309" customWidth="1"/>
    <col min="11279" max="11520" width="9" style="309"/>
    <col min="11521" max="11521" width="3.75" style="309" customWidth="1"/>
    <col min="11522" max="11522" width="11.75" style="309" customWidth="1"/>
    <col min="11523" max="11523" width="3.75" style="309" customWidth="1"/>
    <col min="11524" max="11524" width="11.75" style="309" customWidth="1"/>
    <col min="11525" max="11525" width="3.75" style="309" customWidth="1"/>
    <col min="11526" max="11526" width="11.75" style="309" customWidth="1"/>
    <col min="11527" max="11527" width="14.125" style="309" customWidth="1"/>
    <col min="11528" max="11528" width="2.625" style="309" customWidth="1"/>
    <col min="11529" max="11529" width="6.625" style="309" customWidth="1"/>
    <col min="11530" max="11530" width="1.875" style="309" customWidth="1"/>
    <col min="11531" max="11531" width="3.125" style="309" customWidth="1"/>
    <col min="11532" max="11532" width="3.375" style="309" customWidth="1"/>
    <col min="11533" max="11533" width="2.625" style="309" customWidth="1"/>
    <col min="11534" max="11534" width="8.125" style="309" customWidth="1"/>
    <col min="11535" max="11776" width="9" style="309"/>
    <col min="11777" max="11777" width="3.75" style="309" customWidth="1"/>
    <col min="11778" max="11778" width="11.75" style="309" customWidth="1"/>
    <col min="11779" max="11779" width="3.75" style="309" customWidth="1"/>
    <col min="11780" max="11780" width="11.75" style="309" customWidth="1"/>
    <col min="11781" max="11781" width="3.75" style="309" customWidth="1"/>
    <col min="11782" max="11782" width="11.75" style="309" customWidth="1"/>
    <col min="11783" max="11783" width="14.125" style="309" customWidth="1"/>
    <col min="11784" max="11784" width="2.625" style="309" customWidth="1"/>
    <col min="11785" max="11785" width="6.625" style="309" customWidth="1"/>
    <col min="11786" max="11786" width="1.875" style="309" customWidth="1"/>
    <col min="11787" max="11787" width="3.125" style="309" customWidth="1"/>
    <col min="11788" max="11788" width="3.375" style="309" customWidth="1"/>
    <col min="11789" max="11789" width="2.625" style="309" customWidth="1"/>
    <col min="11790" max="11790" width="8.125" style="309" customWidth="1"/>
    <col min="11791" max="12032" width="9" style="309"/>
    <col min="12033" max="12033" width="3.75" style="309" customWidth="1"/>
    <col min="12034" max="12034" width="11.75" style="309" customWidth="1"/>
    <col min="12035" max="12035" width="3.75" style="309" customWidth="1"/>
    <col min="12036" max="12036" width="11.75" style="309" customWidth="1"/>
    <col min="12037" max="12037" width="3.75" style="309" customWidth="1"/>
    <col min="12038" max="12038" width="11.75" style="309" customWidth="1"/>
    <col min="12039" max="12039" width="14.125" style="309" customWidth="1"/>
    <col min="12040" max="12040" width="2.625" style="309" customWidth="1"/>
    <col min="12041" max="12041" width="6.625" style="309" customWidth="1"/>
    <col min="12042" max="12042" width="1.875" style="309" customWidth="1"/>
    <col min="12043" max="12043" width="3.125" style="309" customWidth="1"/>
    <col min="12044" max="12044" width="3.375" style="309" customWidth="1"/>
    <col min="12045" max="12045" width="2.625" style="309" customWidth="1"/>
    <col min="12046" max="12046" width="8.125" style="309" customWidth="1"/>
    <col min="12047" max="12288" width="9" style="309"/>
    <col min="12289" max="12289" width="3.75" style="309" customWidth="1"/>
    <col min="12290" max="12290" width="11.75" style="309" customWidth="1"/>
    <col min="12291" max="12291" width="3.75" style="309" customWidth="1"/>
    <col min="12292" max="12292" width="11.75" style="309" customWidth="1"/>
    <col min="12293" max="12293" width="3.75" style="309" customWidth="1"/>
    <col min="12294" max="12294" width="11.75" style="309" customWidth="1"/>
    <col min="12295" max="12295" width="14.125" style="309" customWidth="1"/>
    <col min="12296" max="12296" width="2.625" style="309" customWidth="1"/>
    <col min="12297" max="12297" width="6.625" style="309" customWidth="1"/>
    <col min="12298" max="12298" width="1.875" style="309" customWidth="1"/>
    <col min="12299" max="12299" width="3.125" style="309" customWidth="1"/>
    <col min="12300" max="12300" width="3.375" style="309" customWidth="1"/>
    <col min="12301" max="12301" width="2.625" style="309" customWidth="1"/>
    <col min="12302" max="12302" width="8.125" style="309" customWidth="1"/>
    <col min="12303" max="12544" width="9" style="309"/>
    <col min="12545" max="12545" width="3.75" style="309" customWidth="1"/>
    <col min="12546" max="12546" width="11.75" style="309" customWidth="1"/>
    <col min="12547" max="12547" width="3.75" style="309" customWidth="1"/>
    <col min="12548" max="12548" width="11.75" style="309" customWidth="1"/>
    <col min="12549" max="12549" width="3.75" style="309" customWidth="1"/>
    <col min="12550" max="12550" width="11.75" style="309" customWidth="1"/>
    <col min="12551" max="12551" width="14.125" style="309" customWidth="1"/>
    <col min="12552" max="12552" width="2.625" style="309" customWidth="1"/>
    <col min="12553" max="12553" width="6.625" style="309" customWidth="1"/>
    <col min="12554" max="12554" width="1.875" style="309" customWidth="1"/>
    <col min="12555" max="12555" width="3.125" style="309" customWidth="1"/>
    <col min="12556" max="12556" width="3.375" style="309" customWidth="1"/>
    <col min="12557" max="12557" width="2.625" style="309" customWidth="1"/>
    <col min="12558" max="12558" width="8.125" style="309" customWidth="1"/>
    <col min="12559" max="12800" width="9" style="309"/>
    <col min="12801" max="12801" width="3.75" style="309" customWidth="1"/>
    <col min="12802" max="12802" width="11.75" style="309" customWidth="1"/>
    <col min="12803" max="12803" width="3.75" style="309" customWidth="1"/>
    <col min="12804" max="12804" width="11.75" style="309" customWidth="1"/>
    <col min="12805" max="12805" width="3.75" style="309" customWidth="1"/>
    <col min="12806" max="12806" width="11.75" style="309" customWidth="1"/>
    <col min="12807" max="12807" width="14.125" style="309" customWidth="1"/>
    <col min="12808" max="12808" width="2.625" style="309" customWidth="1"/>
    <col min="12809" max="12809" width="6.625" style="309" customWidth="1"/>
    <col min="12810" max="12810" width="1.875" style="309" customWidth="1"/>
    <col min="12811" max="12811" width="3.125" style="309" customWidth="1"/>
    <col min="12812" max="12812" width="3.375" style="309" customWidth="1"/>
    <col min="12813" max="12813" width="2.625" style="309" customWidth="1"/>
    <col min="12814" max="12814" width="8.125" style="309" customWidth="1"/>
    <col min="12815" max="13056" width="9" style="309"/>
    <col min="13057" max="13057" width="3.75" style="309" customWidth="1"/>
    <col min="13058" max="13058" width="11.75" style="309" customWidth="1"/>
    <col min="13059" max="13059" width="3.75" style="309" customWidth="1"/>
    <col min="13060" max="13060" width="11.75" style="309" customWidth="1"/>
    <col min="13061" max="13061" width="3.75" style="309" customWidth="1"/>
    <col min="13062" max="13062" width="11.75" style="309" customWidth="1"/>
    <col min="13063" max="13063" width="14.125" style="309" customWidth="1"/>
    <col min="13064" max="13064" width="2.625" style="309" customWidth="1"/>
    <col min="13065" max="13065" width="6.625" style="309" customWidth="1"/>
    <col min="13066" max="13066" width="1.875" style="309" customWidth="1"/>
    <col min="13067" max="13067" width="3.125" style="309" customWidth="1"/>
    <col min="13068" max="13068" width="3.375" style="309" customWidth="1"/>
    <col min="13069" max="13069" width="2.625" style="309" customWidth="1"/>
    <col min="13070" max="13070" width="8.125" style="309" customWidth="1"/>
    <col min="13071" max="13312" width="9" style="309"/>
    <col min="13313" max="13313" width="3.75" style="309" customWidth="1"/>
    <col min="13314" max="13314" width="11.75" style="309" customWidth="1"/>
    <col min="13315" max="13315" width="3.75" style="309" customWidth="1"/>
    <col min="13316" max="13316" width="11.75" style="309" customWidth="1"/>
    <col min="13317" max="13317" width="3.75" style="309" customWidth="1"/>
    <col min="13318" max="13318" width="11.75" style="309" customWidth="1"/>
    <col min="13319" max="13319" width="14.125" style="309" customWidth="1"/>
    <col min="13320" max="13320" width="2.625" style="309" customWidth="1"/>
    <col min="13321" max="13321" width="6.625" style="309" customWidth="1"/>
    <col min="13322" max="13322" width="1.875" style="309" customWidth="1"/>
    <col min="13323" max="13323" width="3.125" style="309" customWidth="1"/>
    <col min="13324" max="13324" width="3.375" style="309" customWidth="1"/>
    <col min="13325" max="13325" width="2.625" style="309" customWidth="1"/>
    <col min="13326" max="13326" width="8.125" style="309" customWidth="1"/>
    <col min="13327" max="13568" width="9" style="309"/>
    <col min="13569" max="13569" width="3.75" style="309" customWidth="1"/>
    <col min="13570" max="13570" width="11.75" style="309" customWidth="1"/>
    <col min="13571" max="13571" width="3.75" style="309" customWidth="1"/>
    <col min="13572" max="13572" width="11.75" style="309" customWidth="1"/>
    <col min="13573" max="13573" width="3.75" style="309" customWidth="1"/>
    <col min="13574" max="13574" width="11.75" style="309" customWidth="1"/>
    <col min="13575" max="13575" width="14.125" style="309" customWidth="1"/>
    <col min="13576" max="13576" width="2.625" style="309" customWidth="1"/>
    <col min="13577" max="13577" width="6.625" style="309" customWidth="1"/>
    <col min="13578" max="13578" width="1.875" style="309" customWidth="1"/>
    <col min="13579" max="13579" width="3.125" style="309" customWidth="1"/>
    <col min="13580" max="13580" width="3.375" style="309" customWidth="1"/>
    <col min="13581" max="13581" width="2.625" style="309" customWidth="1"/>
    <col min="13582" max="13582" width="8.125" style="309" customWidth="1"/>
    <col min="13583" max="13824" width="9" style="309"/>
    <col min="13825" max="13825" width="3.75" style="309" customWidth="1"/>
    <col min="13826" max="13826" width="11.75" style="309" customWidth="1"/>
    <col min="13827" max="13827" width="3.75" style="309" customWidth="1"/>
    <col min="13828" max="13828" width="11.75" style="309" customWidth="1"/>
    <col min="13829" max="13829" width="3.75" style="309" customWidth="1"/>
    <col min="13830" max="13830" width="11.75" style="309" customWidth="1"/>
    <col min="13831" max="13831" width="14.125" style="309" customWidth="1"/>
    <col min="13832" max="13832" width="2.625" style="309" customWidth="1"/>
    <col min="13833" max="13833" width="6.625" style="309" customWidth="1"/>
    <col min="13834" max="13834" width="1.875" style="309" customWidth="1"/>
    <col min="13835" max="13835" width="3.125" style="309" customWidth="1"/>
    <col min="13836" max="13836" width="3.375" style="309" customWidth="1"/>
    <col min="13837" max="13837" width="2.625" style="309" customWidth="1"/>
    <col min="13838" max="13838" width="8.125" style="309" customWidth="1"/>
    <col min="13839" max="14080" width="9" style="309"/>
    <col min="14081" max="14081" width="3.75" style="309" customWidth="1"/>
    <col min="14082" max="14082" width="11.75" style="309" customWidth="1"/>
    <col min="14083" max="14083" width="3.75" style="309" customWidth="1"/>
    <col min="14084" max="14084" width="11.75" style="309" customWidth="1"/>
    <col min="14085" max="14085" width="3.75" style="309" customWidth="1"/>
    <col min="14086" max="14086" width="11.75" style="309" customWidth="1"/>
    <col min="14087" max="14087" width="14.125" style="309" customWidth="1"/>
    <col min="14088" max="14088" width="2.625" style="309" customWidth="1"/>
    <col min="14089" max="14089" width="6.625" style="309" customWidth="1"/>
    <col min="14090" max="14090" width="1.875" style="309" customWidth="1"/>
    <col min="14091" max="14091" width="3.125" style="309" customWidth="1"/>
    <col min="14092" max="14092" width="3.375" style="309" customWidth="1"/>
    <col min="14093" max="14093" width="2.625" style="309" customWidth="1"/>
    <col min="14094" max="14094" width="8.125" style="309" customWidth="1"/>
    <col min="14095" max="14336" width="9" style="309"/>
    <col min="14337" max="14337" width="3.75" style="309" customWidth="1"/>
    <col min="14338" max="14338" width="11.75" style="309" customWidth="1"/>
    <col min="14339" max="14339" width="3.75" style="309" customWidth="1"/>
    <col min="14340" max="14340" width="11.75" style="309" customWidth="1"/>
    <col min="14341" max="14341" width="3.75" style="309" customWidth="1"/>
    <col min="14342" max="14342" width="11.75" style="309" customWidth="1"/>
    <col min="14343" max="14343" width="14.125" style="309" customWidth="1"/>
    <col min="14344" max="14344" width="2.625" style="309" customWidth="1"/>
    <col min="14345" max="14345" width="6.625" style="309" customWidth="1"/>
    <col min="14346" max="14346" width="1.875" style="309" customWidth="1"/>
    <col min="14347" max="14347" width="3.125" style="309" customWidth="1"/>
    <col min="14348" max="14348" width="3.375" style="309" customWidth="1"/>
    <col min="14349" max="14349" width="2.625" style="309" customWidth="1"/>
    <col min="14350" max="14350" width="8.125" style="309" customWidth="1"/>
    <col min="14351" max="14592" width="9" style="309"/>
    <col min="14593" max="14593" width="3.75" style="309" customWidth="1"/>
    <col min="14594" max="14594" width="11.75" style="309" customWidth="1"/>
    <col min="14595" max="14595" width="3.75" style="309" customWidth="1"/>
    <col min="14596" max="14596" width="11.75" style="309" customWidth="1"/>
    <col min="14597" max="14597" width="3.75" style="309" customWidth="1"/>
    <col min="14598" max="14598" width="11.75" style="309" customWidth="1"/>
    <col min="14599" max="14599" width="14.125" style="309" customWidth="1"/>
    <col min="14600" max="14600" width="2.625" style="309" customWidth="1"/>
    <col min="14601" max="14601" width="6.625" style="309" customWidth="1"/>
    <col min="14602" max="14602" width="1.875" style="309" customWidth="1"/>
    <col min="14603" max="14603" width="3.125" style="309" customWidth="1"/>
    <col min="14604" max="14604" width="3.375" style="309" customWidth="1"/>
    <col min="14605" max="14605" width="2.625" style="309" customWidth="1"/>
    <col min="14606" max="14606" width="8.125" style="309" customWidth="1"/>
    <col min="14607" max="14848" width="9" style="309"/>
    <col min="14849" max="14849" width="3.75" style="309" customWidth="1"/>
    <col min="14850" max="14850" width="11.75" style="309" customWidth="1"/>
    <col min="14851" max="14851" width="3.75" style="309" customWidth="1"/>
    <col min="14852" max="14852" width="11.75" style="309" customWidth="1"/>
    <col min="14853" max="14853" width="3.75" style="309" customWidth="1"/>
    <col min="14854" max="14854" width="11.75" style="309" customWidth="1"/>
    <col min="14855" max="14855" width="14.125" style="309" customWidth="1"/>
    <col min="14856" max="14856" width="2.625" style="309" customWidth="1"/>
    <col min="14857" max="14857" width="6.625" style="309" customWidth="1"/>
    <col min="14858" max="14858" width="1.875" style="309" customWidth="1"/>
    <col min="14859" max="14859" width="3.125" style="309" customWidth="1"/>
    <col min="14860" max="14860" width="3.375" style="309" customWidth="1"/>
    <col min="14861" max="14861" width="2.625" style="309" customWidth="1"/>
    <col min="14862" max="14862" width="8.125" style="309" customWidth="1"/>
    <col min="14863" max="15104" width="9" style="309"/>
    <col min="15105" max="15105" width="3.75" style="309" customWidth="1"/>
    <col min="15106" max="15106" width="11.75" style="309" customWidth="1"/>
    <col min="15107" max="15107" width="3.75" style="309" customWidth="1"/>
    <col min="15108" max="15108" width="11.75" style="309" customWidth="1"/>
    <col min="15109" max="15109" width="3.75" style="309" customWidth="1"/>
    <col min="15110" max="15110" width="11.75" style="309" customWidth="1"/>
    <col min="15111" max="15111" width="14.125" style="309" customWidth="1"/>
    <col min="15112" max="15112" width="2.625" style="309" customWidth="1"/>
    <col min="15113" max="15113" width="6.625" style="309" customWidth="1"/>
    <col min="15114" max="15114" width="1.875" style="309" customWidth="1"/>
    <col min="15115" max="15115" width="3.125" style="309" customWidth="1"/>
    <col min="15116" max="15116" width="3.375" style="309" customWidth="1"/>
    <col min="15117" max="15117" width="2.625" style="309" customWidth="1"/>
    <col min="15118" max="15118" width="8.125" style="309" customWidth="1"/>
    <col min="15119" max="15360" width="9" style="309"/>
    <col min="15361" max="15361" width="3.75" style="309" customWidth="1"/>
    <col min="15362" max="15362" width="11.75" style="309" customWidth="1"/>
    <col min="15363" max="15363" width="3.75" style="309" customWidth="1"/>
    <col min="15364" max="15364" width="11.75" style="309" customWidth="1"/>
    <col min="15365" max="15365" width="3.75" style="309" customWidth="1"/>
    <col min="15366" max="15366" width="11.75" style="309" customWidth="1"/>
    <col min="15367" max="15367" width="14.125" style="309" customWidth="1"/>
    <col min="15368" max="15368" width="2.625" style="309" customWidth="1"/>
    <col min="15369" max="15369" width="6.625" style="309" customWidth="1"/>
    <col min="15370" max="15370" width="1.875" style="309" customWidth="1"/>
    <col min="15371" max="15371" width="3.125" style="309" customWidth="1"/>
    <col min="15372" max="15372" width="3.375" style="309" customWidth="1"/>
    <col min="15373" max="15373" width="2.625" style="309" customWidth="1"/>
    <col min="15374" max="15374" width="8.125" style="309" customWidth="1"/>
    <col min="15375" max="15616" width="9" style="309"/>
    <col min="15617" max="15617" width="3.75" style="309" customWidth="1"/>
    <col min="15618" max="15618" width="11.75" style="309" customWidth="1"/>
    <col min="15619" max="15619" width="3.75" style="309" customWidth="1"/>
    <col min="15620" max="15620" width="11.75" style="309" customWidth="1"/>
    <col min="15621" max="15621" width="3.75" style="309" customWidth="1"/>
    <col min="15622" max="15622" width="11.75" style="309" customWidth="1"/>
    <col min="15623" max="15623" width="14.125" style="309" customWidth="1"/>
    <col min="15624" max="15624" width="2.625" style="309" customWidth="1"/>
    <col min="15625" max="15625" width="6.625" style="309" customWidth="1"/>
    <col min="15626" max="15626" width="1.875" style="309" customWidth="1"/>
    <col min="15627" max="15627" width="3.125" style="309" customWidth="1"/>
    <col min="15628" max="15628" width="3.375" style="309" customWidth="1"/>
    <col min="15629" max="15629" width="2.625" style="309" customWidth="1"/>
    <col min="15630" max="15630" width="8.125" style="309" customWidth="1"/>
    <col min="15631" max="15872" width="9" style="309"/>
    <col min="15873" max="15873" width="3.75" style="309" customWidth="1"/>
    <col min="15874" max="15874" width="11.75" style="309" customWidth="1"/>
    <col min="15875" max="15875" width="3.75" style="309" customWidth="1"/>
    <col min="15876" max="15876" width="11.75" style="309" customWidth="1"/>
    <col min="15877" max="15877" width="3.75" style="309" customWidth="1"/>
    <col min="15878" max="15878" width="11.75" style="309" customWidth="1"/>
    <col min="15879" max="15879" width="14.125" style="309" customWidth="1"/>
    <col min="15880" max="15880" width="2.625" style="309" customWidth="1"/>
    <col min="15881" max="15881" width="6.625" style="309" customWidth="1"/>
    <col min="15882" max="15882" width="1.875" style="309" customWidth="1"/>
    <col min="15883" max="15883" width="3.125" style="309" customWidth="1"/>
    <col min="15884" max="15884" width="3.375" style="309" customWidth="1"/>
    <col min="15885" max="15885" width="2.625" style="309" customWidth="1"/>
    <col min="15886" max="15886" width="8.125" style="309" customWidth="1"/>
    <col min="15887" max="16128" width="9" style="309"/>
    <col min="16129" max="16129" width="3.75" style="309" customWidth="1"/>
    <col min="16130" max="16130" width="11.75" style="309" customWidth="1"/>
    <col min="16131" max="16131" width="3.75" style="309" customWidth="1"/>
    <col min="16132" max="16132" width="11.75" style="309" customWidth="1"/>
    <col min="16133" max="16133" width="3.75" style="309" customWidth="1"/>
    <col min="16134" max="16134" width="11.75" style="309" customWidth="1"/>
    <col min="16135" max="16135" width="14.125" style="309" customWidth="1"/>
    <col min="16136" max="16136" width="2.625" style="309" customWidth="1"/>
    <col min="16137" max="16137" width="6.625" style="309" customWidth="1"/>
    <col min="16138" max="16138" width="1.875" style="309" customWidth="1"/>
    <col min="16139" max="16139" width="3.125" style="309" customWidth="1"/>
    <col min="16140" max="16140" width="3.375" style="309" customWidth="1"/>
    <col min="16141" max="16141" width="2.625" style="309" customWidth="1"/>
    <col min="16142" max="16142" width="8.125" style="309" customWidth="1"/>
    <col min="16143" max="16384" width="9" style="309"/>
  </cols>
  <sheetData>
    <row r="1" spans="1:14" s="1" customFormat="1" ht="35.25" customHeight="1" x14ac:dyDescent="0.3">
      <c r="A1" s="328" t="s">
        <v>275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s="1" customFormat="1" ht="20.25" customHeight="1" thickBot="1" x14ac:dyDescent="0.35">
      <c r="A2" s="329" t="s">
        <v>95</v>
      </c>
      <c r="B2" s="329"/>
      <c r="C2" s="29"/>
      <c r="D2" s="29"/>
      <c r="E2" s="29"/>
      <c r="F2" s="330" t="s">
        <v>96</v>
      </c>
      <c r="G2" s="330"/>
      <c r="H2" s="330"/>
      <c r="I2" s="330"/>
      <c r="J2" s="330"/>
      <c r="K2" s="330"/>
      <c r="L2" s="330"/>
      <c r="M2" s="330"/>
      <c r="N2" s="330"/>
    </row>
    <row r="3" spans="1:14" ht="18.75" customHeight="1" x14ac:dyDescent="0.3">
      <c r="A3" s="374" t="s">
        <v>2</v>
      </c>
      <c r="B3" s="375"/>
      <c r="C3" s="375"/>
      <c r="D3" s="375"/>
      <c r="E3" s="375"/>
      <c r="F3" s="376"/>
      <c r="G3" s="377" t="s">
        <v>97</v>
      </c>
      <c r="H3" s="335" t="s">
        <v>98</v>
      </c>
      <c r="I3" s="336"/>
      <c r="J3" s="336"/>
      <c r="K3" s="336"/>
      <c r="L3" s="336"/>
      <c r="M3" s="336"/>
      <c r="N3" s="337"/>
    </row>
    <row r="4" spans="1:14" s="310" customFormat="1" ht="18.75" customHeight="1" thickBot="1" x14ac:dyDescent="0.35">
      <c r="A4" s="341" t="s">
        <v>5</v>
      </c>
      <c r="B4" s="342"/>
      <c r="C4" s="343" t="s">
        <v>6</v>
      </c>
      <c r="D4" s="342"/>
      <c r="E4" s="343" t="s">
        <v>7</v>
      </c>
      <c r="F4" s="342"/>
      <c r="G4" s="378"/>
      <c r="H4" s="338"/>
      <c r="I4" s="339"/>
      <c r="J4" s="339"/>
      <c r="K4" s="339"/>
      <c r="L4" s="339"/>
      <c r="M4" s="339"/>
      <c r="N4" s="340"/>
    </row>
    <row r="5" spans="1:14" s="268" customFormat="1" ht="27" customHeight="1" thickTop="1" x14ac:dyDescent="0.3">
      <c r="A5" s="379" t="s">
        <v>229</v>
      </c>
      <c r="B5" s="381" t="s">
        <v>230</v>
      </c>
      <c r="C5" s="381">
        <v>11</v>
      </c>
      <c r="D5" s="381" t="s">
        <v>231</v>
      </c>
      <c r="E5" s="291">
        <v>111</v>
      </c>
      <c r="F5" s="291" t="s">
        <v>232</v>
      </c>
      <c r="G5" s="240"/>
      <c r="H5" s="241"/>
      <c r="I5" s="242"/>
      <c r="J5" s="242"/>
      <c r="K5" s="242"/>
      <c r="L5" s="242"/>
      <c r="M5" s="242"/>
      <c r="N5" s="243"/>
    </row>
    <row r="6" spans="1:14" s="268" customFormat="1" ht="27" customHeight="1" x14ac:dyDescent="0.3">
      <c r="A6" s="380"/>
      <c r="B6" s="382"/>
      <c r="C6" s="382"/>
      <c r="D6" s="382"/>
      <c r="E6" s="244">
        <v>112</v>
      </c>
      <c r="F6" s="244" t="s">
        <v>233</v>
      </c>
      <c r="G6" s="245"/>
      <c r="H6" s="246"/>
      <c r="I6" s="293"/>
      <c r="J6" s="293"/>
      <c r="K6" s="293"/>
      <c r="L6" s="293"/>
      <c r="M6" s="293"/>
      <c r="N6" s="294"/>
    </row>
    <row r="7" spans="1:14" s="268" customFormat="1" ht="27" customHeight="1" x14ac:dyDescent="0.3">
      <c r="A7" s="380"/>
      <c r="B7" s="382"/>
      <c r="C7" s="382"/>
      <c r="D7" s="382"/>
      <c r="E7" s="244">
        <v>113</v>
      </c>
      <c r="F7" s="244" t="s">
        <v>38</v>
      </c>
      <c r="G7" s="245"/>
      <c r="H7" s="246"/>
      <c r="I7" s="293"/>
      <c r="J7" s="293"/>
      <c r="K7" s="293"/>
      <c r="L7" s="293"/>
      <c r="M7" s="296"/>
      <c r="N7" s="294"/>
    </row>
    <row r="8" spans="1:14" s="268" customFormat="1" ht="27" customHeight="1" x14ac:dyDescent="0.3">
      <c r="A8" s="380"/>
      <c r="B8" s="382"/>
      <c r="C8" s="382"/>
      <c r="D8" s="382"/>
      <c r="E8" s="244">
        <v>115</v>
      </c>
      <c r="F8" s="244" t="s">
        <v>234</v>
      </c>
      <c r="G8" s="245"/>
      <c r="H8" s="246"/>
      <c r="I8" s="293"/>
      <c r="J8" s="293"/>
      <c r="K8" s="293"/>
      <c r="L8" s="293"/>
      <c r="M8" s="293"/>
      <c r="N8" s="294"/>
    </row>
    <row r="9" spans="1:14" s="268" customFormat="1" ht="27" customHeight="1" x14ac:dyDescent="0.3">
      <c r="A9" s="380"/>
      <c r="B9" s="382"/>
      <c r="C9" s="382"/>
      <c r="D9" s="382"/>
      <c r="E9" s="244">
        <v>116</v>
      </c>
      <c r="F9" s="244" t="s">
        <v>235</v>
      </c>
      <c r="G9" s="245"/>
      <c r="H9" s="246"/>
      <c r="I9" s="293"/>
      <c r="J9" s="293"/>
      <c r="K9" s="293"/>
      <c r="L9" s="293"/>
      <c r="M9" s="293"/>
      <c r="N9" s="294"/>
    </row>
    <row r="10" spans="1:14" s="268" customFormat="1" ht="27" customHeight="1" x14ac:dyDescent="0.3">
      <c r="A10" s="380"/>
      <c r="B10" s="382"/>
      <c r="C10" s="382"/>
      <c r="D10" s="382"/>
      <c r="E10" s="244">
        <v>117</v>
      </c>
      <c r="F10" s="244" t="s">
        <v>236</v>
      </c>
      <c r="G10" s="245"/>
      <c r="H10" s="246"/>
      <c r="I10" s="293"/>
      <c r="J10" s="293"/>
      <c r="K10" s="293"/>
      <c r="L10" s="293"/>
      <c r="M10" s="293"/>
      <c r="N10" s="294"/>
    </row>
    <row r="11" spans="1:14" s="268" customFormat="1" ht="28.5" customHeight="1" x14ac:dyDescent="0.3">
      <c r="A11" s="380"/>
      <c r="B11" s="382"/>
      <c r="C11" s="383"/>
      <c r="D11" s="383"/>
      <c r="E11" s="384" t="s">
        <v>39</v>
      </c>
      <c r="F11" s="385"/>
      <c r="G11" s="245"/>
      <c r="H11" s="247"/>
      <c r="I11" s="248"/>
      <c r="J11" s="248"/>
      <c r="K11" s="248"/>
      <c r="L11" s="248"/>
      <c r="M11" s="249"/>
      <c r="N11" s="250"/>
    </row>
    <row r="12" spans="1:14" s="268" customFormat="1" ht="28.5" customHeight="1" x14ac:dyDescent="0.3">
      <c r="A12" s="380"/>
      <c r="B12" s="382"/>
      <c r="C12" s="386">
        <v>12</v>
      </c>
      <c r="D12" s="386" t="s">
        <v>40</v>
      </c>
      <c r="E12" s="244">
        <v>121</v>
      </c>
      <c r="F12" s="244" t="s">
        <v>41</v>
      </c>
      <c r="G12" s="251"/>
      <c r="H12" s="247"/>
      <c r="I12" s="248"/>
      <c r="J12" s="248"/>
      <c r="K12" s="248"/>
      <c r="L12" s="248"/>
      <c r="M12" s="249"/>
      <c r="N12" s="250"/>
    </row>
    <row r="13" spans="1:14" s="268" customFormat="1" ht="28.5" customHeight="1" x14ac:dyDescent="0.3">
      <c r="A13" s="380"/>
      <c r="B13" s="382"/>
      <c r="C13" s="382"/>
      <c r="D13" s="382"/>
      <c r="E13" s="244">
        <v>122</v>
      </c>
      <c r="F13" s="244" t="s">
        <v>42</v>
      </c>
      <c r="G13" s="251"/>
      <c r="H13" s="390"/>
      <c r="I13" s="391"/>
      <c r="J13" s="391"/>
      <c r="K13" s="391"/>
      <c r="L13" s="391"/>
      <c r="M13" s="391"/>
      <c r="N13" s="392"/>
    </row>
    <row r="14" spans="1:14" s="268" customFormat="1" ht="28.5" customHeight="1" x14ac:dyDescent="0.3">
      <c r="A14" s="380"/>
      <c r="B14" s="382"/>
      <c r="C14" s="382"/>
      <c r="D14" s="382"/>
      <c r="E14" s="244">
        <v>123</v>
      </c>
      <c r="F14" s="244" t="s">
        <v>43</v>
      </c>
      <c r="G14" s="251">
        <v>1000000</v>
      </c>
      <c r="H14" s="393" t="s">
        <v>281</v>
      </c>
      <c r="I14" s="394"/>
      <c r="J14" s="394"/>
      <c r="K14" s="394"/>
      <c r="L14" s="394"/>
      <c r="M14" s="394"/>
      <c r="N14" s="395"/>
    </row>
    <row r="15" spans="1:14" s="268" customFormat="1" ht="28.5" customHeight="1" x14ac:dyDescent="0.3">
      <c r="A15" s="380"/>
      <c r="B15" s="382"/>
      <c r="C15" s="383"/>
      <c r="D15" s="383"/>
      <c r="E15" s="384" t="s">
        <v>39</v>
      </c>
      <c r="F15" s="385"/>
      <c r="G15" s="251">
        <f>SUM(G12:G14)</f>
        <v>1000000</v>
      </c>
      <c r="H15" s="247"/>
      <c r="I15" s="248"/>
      <c r="J15" s="248"/>
      <c r="K15" s="248"/>
      <c r="L15" s="248"/>
      <c r="M15" s="249"/>
      <c r="N15" s="250"/>
    </row>
    <row r="16" spans="1:14" s="268" customFormat="1" ht="28.5" customHeight="1" x14ac:dyDescent="0.3">
      <c r="A16" s="380"/>
      <c r="B16" s="382"/>
      <c r="C16" s="386">
        <v>13</v>
      </c>
      <c r="D16" s="386" t="s">
        <v>44</v>
      </c>
      <c r="E16" s="244">
        <v>131</v>
      </c>
      <c r="F16" s="244" t="s">
        <v>45</v>
      </c>
      <c r="G16" s="251"/>
      <c r="H16" s="292"/>
      <c r="I16" s="248"/>
      <c r="J16" s="248"/>
      <c r="K16" s="248"/>
      <c r="L16" s="248"/>
      <c r="M16" s="249"/>
      <c r="N16" s="250"/>
    </row>
    <row r="17" spans="1:14" s="268" customFormat="1" ht="28.5" customHeight="1" x14ac:dyDescent="0.3">
      <c r="A17" s="380"/>
      <c r="B17" s="382"/>
      <c r="C17" s="382"/>
      <c r="D17" s="382"/>
      <c r="E17" s="290">
        <v>132</v>
      </c>
      <c r="F17" s="290" t="s">
        <v>237</v>
      </c>
      <c r="G17" s="252">
        <v>600000</v>
      </c>
      <c r="H17" s="396" t="s">
        <v>238</v>
      </c>
      <c r="I17" s="397"/>
      <c r="J17" s="397"/>
      <c r="K17" s="397"/>
      <c r="L17" s="397"/>
      <c r="M17" s="398"/>
      <c r="N17" s="399"/>
    </row>
    <row r="18" spans="1:14" s="268" customFormat="1" ht="28.5" customHeight="1" x14ac:dyDescent="0.3">
      <c r="A18" s="380"/>
      <c r="B18" s="382"/>
      <c r="C18" s="382"/>
      <c r="D18" s="382"/>
      <c r="E18" s="244">
        <v>133</v>
      </c>
      <c r="F18" s="244" t="s">
        <v>239</v>
      </c>
      <c r="G18" s="251"/>
      <c r="H18" s="400"/>
      <c r="I18" s="401"/>
      <c r="J18" s="401"/>
      <c r="K18" s="401"/>
      <c r="L18" s="401"/>
      <c r="M18" s="401"/>
      <c r="N18" s="402"/>
    </row>
    <row r="19" spans="1:14" s="268" customFormat="1" ht="28.5" customHeight="1" x14ac:dyDescent="0.3">
      <c r="A19" s="380"/>
      <c r="B19" s="382"/>
      <c r="C19" s="382"/>
      <c r="D19" s="382"/>
      <c r="E19" s="244">
        <v>134</v>
      </c>
      <c r="F19" s="244" t="s">
        <v>240</v>
      </c>
      <c r="G19" s="251">
        <v>700000</v>
      </c>
      <c r="H19" s="403" t="s">
        <v>241</v>
      </c>
      <c r="I19" s="404"/>
      <c r="J19" s="404"/>
      <c r="K19" s="404"/>
      <c r="L19" s="404"/>
      <c r="M19" s="404"/>
      <c r="N19" s="405"/>
    </row>
    <row r="20" spans="1:14" s="268" customFormat="1" ht="28.5" customHeight="1" x14ac:dyDescent="0.3">
      <c r="A20" s="380"/>
      <c r="B20" s="382"/>
      <c r="C20" s="382"/>
      <c r="D20" s="382"/>
      <c r="E20" s="244">
        <v>135</v>
      </c>
      <c r="F20" s="244" t="s">
        <v>46</v>
      </c>
      <c r="G20" s="251"/>
      <c r="H20" s="246"/>
      <c r="I20" s="293"/>
      <c r="J20" s="293"/>
      <c r="K20" s="293"/>
      <c r="L20" s="293"/>
      <c r="M20" s="293"/>
      <c r="N20" s="294"/>
    </row>
    <row r="21" spans="1:14" s="268" customFormat="1" ht="28.5" customHeight="1" x14ac:dyDescent="0.3">
      <c r="A21" s="380"/>
      <c r="B21" s="382"/>
      <c r="C21" s="382"/>
      <c r="D21" s="382"/>
      <c r="E21" s="244">
        <v>136</v>
      </c>
      <c r="F21" s="244" t="s">
        <v>47</v>
      </c>
      <c r="G21" s="251"/>
      <c r="H21" s="390"/>
      <c r="I21" s="391"/>
      <c r="J21" s="391"/>
      <c r="K21" s="391"/>
      <c r="L21" s="391"/>
      <c r="M21" s="391"/>
      <c r="N21" s="294"/>
    </row>
    <row r="22" spans="1:14" s="268" customFormat="1" ht="28.5" customHeight="1" x14ac:dyDescent="0.3">
      <c r="A22" s="380"/>
      <c r="B22" s="382"/>
      <c r="C22" s="383"/>
      <c r="D22" s="383"/>
      <c r="E22" s="384" t="s">
        <v>39</v>
      </c>
      <c r="F22" s="385"/>
      <c r="G22" s="251">
        <f>SUM(G16:G21)</f>
        <v>1300000</v>
      </c>
      <c r="H22" s="246"/>
      <c r="I22" s="293"/>
      <c r="J22" s="293"/>
      <c r="K22" s="293"/>
      <c r="L22" s="293"/>
      <c r="M22" s="296"/>
      <c r="N22" s="294"/>
    </row>
    <row r="23" spans="1:14" s="268" customFormat="1" ht="28.5" customHeight="1" x14ac:dyDescent="0.3">
      <c r="A23" s="380"/>
      <c r="B23" s="382"/>
      <c r="C23" s="387" t="s">
        <v>18</v>
      </c>
      <c r="D23" s="388"/>
      <c r="E23" s="388"/>
      <c r="F23" s="389"/>
      <c r="G23" s="253">
        <f>G22+G11+G15</f>
        <v>2300000</v>
      </c>
      <c r="H23" s="254"/>
      <c r="I23" s="255"/>
      <c r="J23" s="255"/>
      <c r="K23" s="255"/>
      <c r="L23" s="255"/>
      <c r="M23" s="255"/>
      <c r="N23" s="256"/>
    </row>
    <row r="24" spans="1:14" s="268" customFormat="1" ht="28.5" customHeight="1" x14ac:dyDescent="0.3">
      <c r="A24" s="406" t="s">
        <v>118</v>
      </c>
      <c r="B24" s="409" t="s">
        <v>242</v>
      </c>
      <c r="C24" s="409">
        <v>21</v>
      </c>
      <c r="D24" s="409" t="s">
        <v>49</v>
      </c>
      <c r="E24" s="257">
        <v>211</v>
      </c>
      <c r="F24" s="257" t="s">
        <v>49</v>
      </c>
      <c r="G24" s="258"/>
      <c r="H24" s="246"/>
      <c r="I24" s="293"/>
      <c r="J24" s="293"/>
      <c r="K24" s="293"/>
      <c r="L24" s="293"/>
      <c r="M24" s="293"/>
      <c r="N24" s="294"/>
    </row>
    <row r="25" spans="1:14" s="268" customFormat="1" ht="28.5" customHeight="1" x14ac:dyDescent="0.3">
      <c r="A25" s="407"/>
      <c r="B25" s="382"/>
      <c r="C25" s="382"/>
      <c r="D25" s="382"/>
      <c r="E25" s="244">
        <v>212</v>
      </c>
      <c r="F25" s="244" t="s">
        <v>50</v>
      </c>
      <c r="G25" s="251"/>
      <c r="H25" s="246"/>
      <c r="I25" s="293"/>
      <c r="J25" s="293"/>
      <c r="K25" s="293"/>
      <c r="L25" s="293"/>
      <c r="M25" s="293"/>
      <c r="N25" s="294"/>
    </row>
    <row r="26" spans="1:14" s="268" customFormat="1" ht="28.5" customHeight="1" x14ac:dyDescent="0.3">
      <c r="A26" s="407"/>
      <c r="B26" s="382"/>
      <c r="C26" s="411"/>
      <c r="D26" s="411"/>
      <c r="E26" s="259">
        <v>213</v>
      </c>
      <c r="F26" s="259" t="s">
        <v>243</v>
      </c>
      <c r="G26" s="260"/>
      <c r="H26" s="246"/>
      <c r="I26" s="293"/>
      <c r="J26" s="293"/>
      <c r="K26" s="293"/>
      <c r="L26" s="293"/>
      <c r="M26" s="293"/>
      <c r="N26" s="294"/>
    </row>
    <row r="27" spans="1:14" s="268" customFormat="1" ht="28.5" customHeight="1" thickBot="1" x14ac:dyDescent="0.35">
      <c r="A27" s="408"/>
      <c r="B27" s="410"/>
      <c r="C27" s="412" t="s">
        <v>18</v>
      </c>
      <c r="D27" s="413"/>
      <c r="E27" s="413"/>
      <c r="F27" s="414"/>
      <c r="G27" s="261"/>
      <c r="H27" s="262"/>
      <c r="I27" s="263"/>
      <c r="J27" s="263"/>
      <c r="K27" s="263"/>
      <c r="L27" s="263"/>
      <c r="M27" s="263"/>
      <c r="N27" s="264"/>
    </row>
    <row r="28" spans="1:14" s="268" customFormat="1" ht="28.5" customHeight="1" x14ac:dyDescent="0.3">
      <c r="A28" s="407" t="s">
        <v>131</v>
      </c>
      <c r="B28" s="382" t="s">
        <v>56</v>
      </c>
      <c r="C28" s="382">
        <v>41</v>
      </c>
      <c r="D28" s="382" t="s">
        <v>56</v>
      </c>
      <c r="E28" s="291">
        <v>411</v>
      </c>
      <c r="F28" s="291" t="s">
        <v>244</v>
      </c>
      <c r="G28" s="265"/>
      <c r="H28" s="266"/>
      <c r="I28" s="267"/>
      <c r="L28" s="267"/>
      <c r="N28" s="269"/>
    </row>
    <row r="29" spans="1:14" s="268" customFormat="1" ht="28.5" customHeight="1" x14ac:dyDescent="0.3">
      <c r="A29" s="407"/>
      <c r="B29" s="382"/>
      <c r="C29" s="382"/>
      <c r="D29" s="382"/>
      <c r="E29" s="244">
        <v>412</v>
      </c>
      <c r="F29" s="244" t="s">
        <v>245</v>
      </c>
      <c r="G29" s="251"/>
      <c r="H29" s="415"/>
      <c r="I29" s="416"/>
      <c r="J29" s="416"/>
      <c r="K29" s="416"/>
      <c r="L29" s="416"/>
      <c r="M29" s="416"/>
      <c r="N29" s="417"/>
    </row>
    <row r="30" spans="1:14" s="268" customFormat="1" ht="28.5" customHeight="1" x14ac:dyDescent="0.3">
      <c r="A30" s="380"/>
      <c r="B30" s="382"/>
      <c r="C30" s="383"/>
      <c r="D30" s="383"/>
      <c r="E30" s="244">
        <v>413</v>
      </c>
      <c r="F30" s="244" t="s">
        <v>246</v>
      </c>
      <c r="G30" s="251"/>
      <c r="H30" s="418"/>
      <c r="I30" s="419"/>
      <c r="J30" s="118"/>
      <c r="K30" s="118"/>
      <c r="L30" s="118"/>
      <c r="M30" s="270"/>
      <c r="N30" s="300"/>
    </row>
    <row r="31" spans="1:14" s="268" customFormat="1" ht="28.5" customHeight="1" x14ac:dyDescent="0.3">
      <c r="A31" s="422"/>
      <c r="B31" s="383"/>
      <c r="C31" s="387" t="s">
        <v>18</v>
      </c>
      <c r="D31" s="388"/>
      <c r="E31" s="350"/>
      <c r="F31" s="420"/>
      <c r="G31" s="271">
        <f>G28+G29+G30</f>
        <v>0</v>
      </c>
      <c r="H31" s="181"/>
      <c r="I31" s="301"/>
      <c r="J31" s="301"/>
      <c r="K31" s="301"/>
      <c r="L31" s="301"/>
      <c r="M31" s="301"/>
      <c r="N31" s="302"/>
    </row>
    <row r="32" spans="1:14" s="268" customFormat="1" ht="28.5" customHeight="1" x14ac:dyDescent="0.3">
      <c r="A32" s="421" t="s">
        <v>132</v>
      </c>
      <c r="B32" s="423" t="s">
        <v>57</v>
      </c>
      <c r="C32" s="425">
        <v>61</v>
      </c>
      <c r="D32" s="425" t="s">
        <v>57</v>
      </c>
      <c r="E32" s="295">
        <v>611</v>
      </c>
      <c r="F32" s="244" t="s">
        <v>58</v>
      </c>
      <c r="G32" s="251">
        <v>14117640</v>
      </c>
      <c r="H32" s="393" t="s">
        <v>247</v>
      </c>
      <c r="I32" s="394"/>
      <c r="J32" s="394"/>
      <c r="K32" s="394"/>
      <c r="L32" s="394"/>
      <c r="M32" s="394"/>
      <c r="N32" s="395"/>
    </row>
    <row r="33" spans="1:20" s="268" customFormat="1" ht="28.5" customHeight="1" x14ac:dyDescent="0.3">
      <c r="A33" s="380"/>
      <c r="B33" s="424"/>
      <c r="C33" s="425"/>
      <c r="D33" s="425"/>
      <c r="E33" s="272">
        <v>612</v>
      </c>
      <c r="F33" s="290" t="s">
        <v>59</v>
      </c>
      <c r="G33" s="252">
        <v>3000000</v>
      </c>
      <c r="H33" s="393" t="s">
        <v>282</v>
      </c>
      <c r="I33" s="394"/>
      <c r="J33" s="394"/>
      <c r="K33" s="394"/>
      <c r="L33" s="394"/>
      <c r="M33" s="394"/>
      <c r="N33" s="395"/>
      <c r="R33" s="268">
        <v>306000</v>
      </c>
      <c r="S33" s="268">
        <v>12</v>
      </c>
      <c r="T33" s="268">
        <f>R33*S33</f>
        <v>3672000</v>
      </c>
    </row>
    <row r="34" spans="1:20" s="268" customFormat="1" ht="28.5" customHeight="1" x14ac:dyDescent="0.3">
      <c r="A34" s="380"/>
      <c r="B34" s="424"/>
      <c r="C34" s="425"/>
      <c r="D34" s="425"/>
      <c r="E34" s="295">
        <v>613</v>
      </c>
      <c r="F34" s="295" t="s">
        <v>248</v>
      </c>
      <c r="G34" s="251">
        <v>0</v>
      </c>
      <c r="H34" s="246"/>
      <c r="I34" s="293"/>
      <c r="J34" s="293"/>
      <c r="K34" s="293"/>
      <c r="L34" s="293"/>
      <c r="M34" s="293"/>
      <c r="N34" s="294"/>
    </row>
    <row r="35" spans="1:20" s="268" customFormat="1" ht="28.5" customHeight="1" x14ac:dyDescent="0.3">
      <c r="A35" s="422"/>
      <c r="B35" s="383"/>
      <c r="C35" s="426" t="s">
        <v>18</v>
      </c>
      <c r="D35" s="427"/>
      <c r="E35" s="350"/>
      <c r="F35" s="420"/>
      <c r="G35" s="271">
        <f>SUM(G32:G34)</f>
        <v>17117640</v>
      </c>
      <c r="H35" s="181"/>
      <c r="I35" s="301"/>
      <c r="J35" s="301"/>
      <c r="K35" s="301"/>
      <c r="L35" s="301"/>
      <c r="M35" s="301"/>
      <c r="N35" s="302"/>
    </row>
    <row r="36" spans="1:20" s="268" customFormat="1" ht="28.5" customHeight="1" x14ac:dyDescent="0.3">
      <c r="A36" s="421" t="s">
        <v>79</v>
      </c>
      <c r="B36" s="386" t="s">
        <v>60</v>
      </c>
      <c r="C36" s="244">
        <v>71</v>
      </c>
      <c r="D36" s="244" t="s">
        <v>60</v>
      </c>
      <c r="E36" s="244">
        <v>711</v>
      </c>
      <c r="F36" s="244" t="s">
        <v>60</v>
      </c>
      <c r="G36" s="251">
        <v>0</v>
      </c>
      <c r="H36" s="246"/>
      <c r="I36" s="293"/>
      <c r="J36" s="293"/>
      <c r="K36" s="293"/>
      <c r="L36" s="293"/>
      <c r="M36" s="293"/>
      <c r="N36" s="294"/>
    </row>
    <row r="37" spans="1:20" s="268" customFormat="1" ht="28.5" customHeight="1" x14ac:dyDescent="0.3">
      <c r="A37" s="422"/>
      <c r="B37" s="383"/>
      <c r="C37" s="349" t="s">
        <v>18</v>
      </c>
      <c r="D37" s="350"/>
      <c r="E37" s="350"/>
      <c r="F37" s="420"/>
      <c r="G37" s="271">
        <f>G36</f>
        <v>0</v>
      </c>
      <c r="H37" s="181"/>
      <c r="I37" s="301"/>
      <c r="J37" s="301"/>
      <c r="K37" s="301"/>
      <c r="L37" s="301"/>
      <c r="M37" s="301"/>
      <c r="N37" s="302"/>
    </row>
    <row r="38" spans="1:20" s="268" customFormat="1" ht="28.5" customHeight="1" x14ac:dyDescent="0.3">
      <c r="A38" s="421" t="s">
        <v>135</v>
      </c>
      <c r="B38" s="386" t="s">
        <v>61</v>
      </c>
      <c r="C38" s="244">
        <v>81</v>
      </c>
      <c r="D38" s="244" t="s">
        <v>61</v>
      </c>
      <c r="E38" s="244">
        <v>811</v>
      </c>
      <c r="F38" s="244" t="s">
        <v>61</v>
      </c>
      <c r="G38" s="251">
        <v>194413</v>
      </c>
      <c r="H38" s="246"/>
      <c r="I38" s="293"/>
      <c r="J38" s="293"/>
      <c r="K38" s="293"/>
      <c r="L38" s="293"/>
      <c r="M38" s="293"/>
      <c r="N38" s="294"/>
    </row>
    <row r="39" spans="1:20" s="268" customFormat="1" ht="28.5" customHeight="1" x14ac:dyDescent="0.3">
      <c r="A39" s="422"/>
      <c r="B39" s="383"/>
      <c r="C39" s="349" t="s">
        <v>18</v>
      </c>
      <c r="D39" s="350"/>
      <c r="E39" s="350"/>
      <c r="F39" s="420"/>
      <c r="G39" s="271">
        <f>G38</f>
        <v>194413</v>
      </c>
      <c r="H39" s="181"/>
      <c r="I39" s="301"/>
      <c r="J39" s="301"/>
      <c r="K39" s="301"/>
      <c r="L39" s="301"/>
      <c r="M39" s="301"/>
      <c r="N39" s="302"/>
    </row>
    <row r="40" spans="1:20" s="268" customFormat="1" ht="28.5" customHeight="1" thickBot="1" x14ac:dyDescent="0.35">
      <c r="A40" s="372" t="s">
        <v>62</v>
      </c>
      <c r="B40" s="373"/>
      <c r="C40" s="373"/>
      <c r="D40" s="373"/>
      <c r="E40" s="373"/>
      <c r="F40" s="428"/>
      <c r="G40" s="273">
        <f>G23+G31+G35+G39+G37</f>
        <v>19612053</v>
      </c>
      <c r="H40" s="274"/>
      <c r="I40" s="275"/>
      <c r="J40" s="275"/>
      <c r="K40" s="275"/>
      <c r="L40" s="275"/>
      <c r="M40" s="275"/>
      <c r="N40" s="276"/>
    </row>
    <row r="41" spans="1:20" s="268" customFormat="1" x14ac:dyDescent="0.3">
      <c r="A41" s="311"/>
      <c r="B41" s="311"/>
      <c r="C41" s="311"/>
      <c r="D41" s="312"/>
      <c r="E41" s="312"/>
      <c r="F41" s="312"/>
      <c r="G41" s="313">
        <f>느티나무세입!G24-느티나무세출!G40</f>
        <v>0</v>
      </c>
      <c r="H41" s="314"/>
      <c r="I41" s="314"/>
      <c r="J41" s="314"/>
      <c r="K41" s="314"/>
      <c r="L41" s="314"/>
      <c r="M41" s="314"/>
      <c r="N41" s="314"/>
    </row>
    <row r="42" spans="1:20" s="268" customFormat="1" x14ac:dyDescent="0.3">
      <c r="A42" s="311"/>
      <c r="B42" s="311"/>
      <c r="C42" s="311"/>
      <c r="D42" s="312"/>
      <c r="E42" s="312"/>
      <c r="F42" s="312"/>
      <c r="G42" s="313"/>
      <c r="H42" s="314"/>
      <c r="I42" s="314"/>
      <c r="J42" s="314"/>
      <c r="K42" s="314"/>
      <c r="L42" s="314"/>
      <c r="M42" s="314"/>
      <c r="N42" s="314"/>
    </row>
    <row r="43" spans="1:20" s="268" customFormat="1" x14ac:dyDescent="0.3">
      <c r="A43" s="311"/>
      <c r="B43" s="311"/>
      <c r="C43" s="311"/>
      <c r="D43" s="312"/>
      <c r="E43" s="312"/>
      <c r="F43" s="312"/>
      <c r="G43" s="313"/>
      <c r="H43" s="314"/>
      <c r="I43" s="314"/>
      <c r="J43" s="314"/>
      <c r="K43" s="314"/>
      <c r="L43" s="314"/>
      <c r="M43" s="314"/>
      <c r="N43" s="314"/>
    </row>
  </sheetData>
  <mergeCells count="54">
    <mergeCell ref="A40:F40"/>
    <mergeCell ref="A36:A37"/>
    <mergeCell ref="B36:B37"/>
    <mergeCell ref="C37:F37"/>
    <mergeCell ref="A38:A39"/>
    <mergeCell ref="B38:B39"/>
    <mergeCell ref="C39:F39"/>
    <mergeCell ref="H29:N29"/>
    <mergeCell ref="H30:I30"/>
    <mergeCell ref="C31:F31"/>
    <mergeCell ref="A32:A35"/>
    <mergeCell ref="B32:B35"/>
    <mergeCell ref="C32:C34"/>
    <mergeCell ref="D32:D34"/>
    <mergeCell ref="H32:N32"/>
    <mergeCell ref="H33:N33"/>
    <mergeCell ref="C35:F35"/>
    <mergeCell ref="A28:A31"/>
    <mergeCell ref="B28:B31"/>
    <mergeCell ref="C28:C30"/>
    <mergeCell ref="D28:D30"/>
    <mergeCell ref="A24:A27"/>
    <mergeCell ref="B24:B27"/>
    <mergeCell ref="C24:C26"/>
    <mergeCell ref="D24:D26"/>
    <mergeCell ref="C27:F27"/>
    <mergeCell ref="H13:N13"/>
    <mergeCell ref="H14:N14"/>
    <mergeCell ref="E15:F15"/>
    <mergeCell ref="C16:C22"/>
    <mergeCell ref="D16:D22"/>
    <mergeCell ref="H17:L17"/>
    <mergeCell ref="M17:N17"/>
    <mergeCell ref="H18:N18"/>
    <mergeCell ref="H19:N19"/>
    <mergeCell ref="H21:M21"/>
    <mergeCell ref="A5:A23"/>
    <mergeCell ref="B5:B23"/>
    <mergeCell ref="C5:C11"/>
    <mergeCell ref="D5:D11"/>
    <mergeCell ref="E11:F11"/>
    <mergeCell ref="C12:C15"/>
    <mergeCell ref="D12:D15"/>
    <mergeCell ref="E22:F22"/>
    <mergeCell ref="C23:F23"/>
    <mergeCell ref="A1:N1"/>
    <mergeCell ref="A2:B2"/>
    <mergeCell ref="F2:N2"/>
    <mergeCell ref="A3:F3"/>
    <mergeCell ref="G3:G4"/>
    <mergeCell ref="H3:N4"/>
    <mergeCell ref="A4:B4"/>
    <mergeCell ref="C4:D4"/>
    <mergeCell ref="E4:F4"/>
  </mergeCells>
  <phoneticPr fontId="17" type="noConversion"/>
  <printOptions horizontalCentered="1"/>
  <pageMargins left="0.19685039370078741" right="0.19685039370078741" top="0.6692913385826772" bottom="0.15748031496062992" header="0.31496062992125984" footer="0.31496062992125984"/>
  <pageSetup paperSize="9" fitToHeight="0" orientation="portrait" horizontalDpi="4294967293" r:id="rId1"/>
  <headerFooter alignWithMargins="0">
    <oddFooter>&amp;C- 23 -</oddFooter>
  </headerFooter>
  <rowBreaks count="1" manualBreakCount="1">
    <brk id="2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8"/>
  <sheetViews>
    <sheetView view="pageBreakPreview" zoomScaleNormal="100" zoomScaleSheetLayoutView="100" workbookViewId="0">
      <selection activeCell="Q60" sqref="P57:Q60"/>
    </sheetView>
  </sheetViews>
  <sheetFormatPr defaultRowHeight="17.25" x14ac:dyDescent="0.3"/>
  <cols>
    <col min="1" max="1" width="2.875" style="2" customWidth="1"/>
    <col min="2" max="2" width="8" style="21" customWidth="1"/>
    <col min="3" max="3" width="2.875" style="21" customWidth="1"/>
    <col min="4" max="4" width="8" style="22" customWidth="1"/>
    <col min="5" max="5" width="3.5" style="22" customWidth="1"/>
    <col min="6" max="6" width="9" style="22" customWidth="1"/>
    <col min="7" max="7" width="10.625" style="25" customWidth="1"/>
    <col min="8" max="8" width="5.375" style="26" customWidth="1"/>
    <col min="9" max="9" width="1.75" style="27" customWidth="1"/>
    <col min="10" max="11" width="2.625" style="27" customWidth="1"/>
    <col min="12" max="12" width="1.875" style="27" customWidth="1"/>
    <col min="13" max="13" width="2.75" style="27" customWidth="1"/>
    <col min="14" max="14" width="3.375" style="27" customWidth="1"/>
    <col min="15" max="15" width="2.25" style="27" customWidth="1"/>
    <col min="16" max="16" width="1.875" style="27" customWidth="1"/>
    <col min="17" max="17" width="2.625" style="27" customWidth="1"/>
    <col min="18" max="18" width="1.75" style="27" customWidth="1"/>
    <col min="19" max="19" width="3.125" style="27" customWidth="1"/>
    <col min="20" max="20" width="2.75" style="27" customWidth="1"/>
    <col min="21" max="21" width="2.125" style="27" customWidth="1"/>
    <col min="22" max="22" width="2.25" style="27" customWidth="1"/>
    <col min="23" max="23" width="9.375" style="28" customWidth="1"/>
    <col min="24" max="24" width="13.75" style="1" bestFit="1" customWidth="1"/>
    <col min="25" max="26" width="15.125" style="1" bestFit="1" customWidth="1"/>
    <col min="27" max="16384" width="9" style="1"/>
  </cols>
  <sheetData>
    <row r="1" spans="1:25" ht="40.5" customHeight="1" x14ac:dyDescent="0.3">
      <c r="A1" s="328" t="s">
        <v>276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</row>
    <row r="2" spans="1:25" ht="15.75" customHeight="1" thickBot="1" x14ac:dyDescent="0.35">
      <c r="A2" s="329" t="s">
        <v>0</v>
      </c>
      <c r="B2" s="329"/>
      <c r="C2" s="329"/>
      <c r="D2" s="329"/>
      <c r="E2" s="2"/>
      <c r="F2" s="508" t="s">
        <v>1</v>
      </c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</row>
    <row r="3" spans="1:25" ht="14.25" customHeight="1" x14ac:dyDescent="0.3">
      <c r="A3" s="331" t="s">
        <v>2</v>
      </c>
      <c r="B3" s="332"/>
      <c r="C3" s="332"/>
      <c r="D3" s="332"/>
      <c r="E3" s="332"/>
      <c r="F3" s="509"/>
      <c r="G3" s="510" t="s">
        <v>3</v>
      </c>
      <c r="H3" s="335" t="s">
        <v>4</v>
      </c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7"/>
    </row>
    <row r="4" spans="1:25" ht="14.25" customHeight="1" thickBot="1" x14ac:dyDescent="0.35">
      <c r="A4" s="341" t="s">
        <v>5</v>
      </c>
      <c r="B4" s="342"/>
      <c r="C4" s="343" t="s">
        <v>6</v>
      </c>
      <c r="D4" s="342"/>
      <c r="E4" s="343" t="s">
        <v>7</v>
      </c>
      <c r="F4" s="342"/>
      <c r="G4" s="511"/>
      <c r="H4" s="338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40"/>
    </row>
    <row r="5" spans="1:25" ht="11.25" customHeight="1" thickTop="1" x14ac:dyDescent="0.3">
      <c r="A5" s="345" t="s">
        <v>8</v>
      </c>
      <c r="B5" s="446" t="s">
        <v>9</v>
      </c>
      <c r="C5" s="448">
        <v>11</v>
      </c>
      <c r="D5" s="448" t="s">
        <v>10</v>
      </c>
      <c r="E5" s="491">
        <v>112</v>
      </c>
      <c r="F5" s="491" t="s">
        <v>11</v>
      </c>
      <c r="G5" s="512">
        <f>ROUND(SUM(W6:W14),-1)</f>
        <v>88704340</v>
      </c>
      <c r="H5" s="488" t="s">
        <v>264</v>
      </c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500"/>
    </row>
    <row r="6" spans="1:25" ht="11.25" customHeight="1" x14ac:dyDescent="0.3">
      <c r="A6" s="345"/>
      <c r="B6" s="446"/>
      <c r="C6" s="437"/>
      <c r="D6" s="437"/>
      <c r="E6" s="479"/>
      <c r="F6" s="479"/>
      <c r="G6" s="513"/>
      <c r="H6" s="3">
        <v>79240</v>
      </c>
      <c r="I6" s="4" t="s">
        <v>12</v>
      </c>
      <c r="J6" s="4">
        <v>8</v>
      </c>
      <c r="K6" s="4" t="s">
        <v>13</v>
      </c>
      <c r="L6" s="4" t="s">
        <v>12</v>
      </c>
      <c r="M6" s="4"/>
      <c r="N6" s="4">
        <v>365</v>
      </c>
      <c r="O6" s="67"/>
      <c r="P6" s="4" t="s">
        <v>12</v>
      </c>
      <c r="Q6" s="24">
        <v>7</v>
      </c>
      <c r="R6" s="4" t="s">
        <v>14</v>
      </c>
      <c r="S6" s="432" t="s">
        <v>65</v>
      </c>
      <c r="T6" s="432"/>
      <c r="U6" s="5"/>
      <c r="V6" s="6" t="s">
        <v>15</v>
      </c>
      <c r="W6" s="7">
        <f t="shared" ref="W6:W14" si="0">H6*J6%*N6*Q6</f>
        <v>16196656</v>
      </c>
      <c r="X6" s="44"/>
      <c r="Y6" s="25"/>
    </row>
    <row r="7" spans="1:25" ht="11.25" customHeight="1" x14ac:dyDescent="0.3">
      <c r="A7" s="345"/>
      <c r="B7" s="446"/>
      <c r="C7" s="437"/>
      <c r="D7" s="437"/>
      <c r="E7" s="479"/>
      <c r="F7" s="479"/>
      <c r="G7" s="513"/>
      <c r="H7" s="298">
        <v>83910</v>
      </c>
      <c r="I7" s="126" t="s">
        <v>12</v>
      </c>
      <c r="J7" s="126">
        <v>8</v>
      </c>
      <c r="K7" s="126" t="s">
        <v>13</v>
      </c>
      <c r="L7" s="126" t="s">
        <v>12</v>
      </c>
      <c r="M7" s="126"/>
      <c r="N7" s="126">
        <v>365</v>
      </c>
      <c r="O7" s="318"/>
      <c r="P7" s="126" t="s">
        <v>12</v>
      </c>
      <c r="Q7" s="319">
        <v>2</v>
      </c>
      <c r="R7" s="126" t="s">
        <v>14</v>
      </c>
      <c r="S7" s="433" t="s">
        <v>65</v>
      </c>
      <c r="T7" s="433"/>
      <c r="U7" s="127"/>
      <c r="V7" s="128" t="s">
        <v>15</v>
      </c>
      <c r="W7" s="7">
        <f t="shared" si="0"/>
        <v>4900344</v>
      </c>
      <c r="X7" s="44"/>
      <c r="Y7" s="25"/>
    </row>
    <row r="8" spans="1:25" ht="11.25" customHeight="1" x14ac:dyDescent="0.3">
      <c r="A8" s="345"/>
      <c r="B8" s="446"/>
      <c r="C8" s="437"/>
      <c r="D8" s="437"/>
      <c r="E8" s="479"/>
      <c r="F8" s="479"/>
      <c r="G8" s="513"/>
      <c r="H8" s="298">
        <v>90450</v>
      </c>
      <c r="I8" s="126" t="s">
        <v>12</v>
      </c>
      <c r="J8" s="126">
        <v>8</v>
      </c>
      <c r="K8" s="126" t="s">
        <v>13</v>
      </c>
      <c r="L8" s="126" t="s">
        <v>12</v>
      </c>
      <c r="M8" s="126"/>
      <c r="N8" s="126">
        <v>365</v>
      </c>
      <c r="O8" s="318"/>
      <c r="P8" s="126" t="s">
        <v>12</v>
      </c>
      <c r="Q8" s="319">
        <v>3</v>
      </c>
      <c r="R8" s="126" t="s">
        <v>14</v>
      </c>
      <c r="S8" s="433" t="s">
        <v>65</v>
      </c>
      <c r="T8" s="433"/>
      <c r="U8" s="127"/>
      <c r="V8" s="128" t="s">
        <v>15</v>
      </c>
      <c r="W8" s="7">
        <f t="shared" si="0"/>
        <v>7923420</v>
      </c>
      <c r="X8" s="44"/>
      <c r="Y8" s="25"/>
    </row>
    <row r="9" spans="1:25" ht="11.25" customHeight="1" x14ac:dyDescent="0.3">
      <c r="A9" s="345"/>
      <c r="B9" s="446"/>
      <c r="C9" s="437"/>
      <c r="D9" s="437"/>
      <c r="E9" s="479"/>
      <c r="F9" s="479"/>
      <c r="G9" s="513"/>
      <c r="H9" s="3">
        <v>79240</v>
      </c>
      <c r="I9" s="126" t="s">
        <v>12</v>
      </c>
      <c r="J9" s="126">
        <v>12</v>
      </c>
      <c r="K9" s="126" t="s">
        <v>13</v>
      </c>
      <c r="L9" s="126" t="s">
        <v>12</v>
      </c>
      <c r="M9" s="126"/>
      <c r="N9" s="126">
        <v>365</v>
      </c>
      <c r="O9" s="318"/>
      <c r="P9" s="126" t="s">
        <v>12</v>
      </c>
      <c r="Q9" s="319">
        <v>2</v>
      </c>
      <c r="R9" s="126" t="s">
        <v>14</v>
      </c>
      <c r="S9" s="433" t="s">
        <v>65</v>
      </c>
      <c r="T9" s="433"/>
      <c r="U9" s="127"/>
      <c r="V9" s="128" t="s">
        <v>15</v>
      </c>
      <c r="W9" s="7">
        <f t="shared" si="0"/>
        <v>6941423.9999999991</v>
      </c>
      <c r="X9" s="44"/>
      <c r="Y9" s="25"/>
    </row>
    <row r="10" spans="1:25" ht="11.25" customHeight="1" x14ac:dyDescent="0.3">
      <c r="A10" s="345"/>
      <c r="B10" s="446"/>
      <c r="C10" s="437"/>
      <c r="D10" s="437"/>
      <c r="E10" s="479"/>
      <c r="F10" s="479"/>
      <c r="G10" s="513"/>
      <c r="H10" s="298">
        <v>83910</v>
      </c>
      <c r="I10" s="126" t="s">
        <v>12</v>
      </c>
      <c r="J10" s="126">
        <v>12</v>
      </c>
      <c r="K10" s="126" t="s">
        <v>13</v>
      </c>
      <c r="L10" s="126" t="s">
        <v>12</v>
      </c>
      <c r="M10" s="126"/>
      <c r="N10" s="126">
        <v>365</v>
      </c>
      <c r="O10" s="318"/>
      <c r="P10" s="126" t="s">
        <v>12</v>
      </c>
      <c r="Q10" s="319">
        <v>0</v>
      </c>
      <c r="R10" s="126" t="s">
        <v>14</v>
      </c>
      <c r="S10" s="433" t="s">
        <v>65</v>
      </c>
      <c r="T10" s="433"/>
      <c r="U10" s="127"/>
      <c r="V10" s="128" t="s">
        <v>15</v>
      </c>
      <c r="W10" s="7">
        <f t="shared" si="0"/>
        <v>0</v>
      </c>
      <c r="X10" s="44"/>
      <c r="Y10" s="25"/>
    </row>
    <row r="11" spans="1:25" ht="11.25" customHeight="1" x14ac:dyDescent="0.3">
      <c r="A11" s="345"/>
      <c r="B11" s="446"/>
      <c r="C11" s="437"/>
      <c r="D11" s="437"/>
      <c r="E11" s="479"/>
      <c r="F11" s="479"/>
      <c r="G11" s="513"/>
      <c r="H11" s="298">
        <v>90450</v>
      </c>
      <c r="I11" s="126" t="s">
        <v>12</v>
      </c>
      <c r="J11" s="126">
        <v>12</v>
      </c>
      <c r="K11" s="126" t="s">
        <v>13</v>
      </c>
      <c r="L11" s="126" t="s">
        <v>12</v>
      </c>
      <c r="M11" s="126"/>
      <c r="N11" s="126">
        <v>365</v>
      </c>
      <c r="O11" s="318"/>
      <c r="P11" s="126" t="s">
        <v>12</v>
      </c>
      <c r="Q11" s="319">
        <v>0</v>
      </c>
      <c r="R11" s="126" t="s">
        <v>14</v>
      </c>
      <c r="S11" s="433" t="s">
        <v>65</v>
      </c>
      <c r="T11" s="433"/>
      <c r="U11" s="127"/>
      <c r="V11" s="128" t="s">
        <v>15</v>
      </c>
      <c r="W11" s="7">
        <f t="shared" si="0"/>
        <v>0</v>
      </c>
      <c r="X11" s="44"/>
      <c r="Y11" s="25"/>
    </row>
    <row r="12" spans="1:25" ht="11.25" customHeight="1" x14ac:dyDescent="0.3">
      <c r="A12" s="345"/>
      <c r="B12" s="446"/>
      <c r="C12" s="437"/>
      <c r="D12" s="437"/>
      <c r="E12" s="479"/>
      <c r="F12" s="479"/>
      <c r="G12" s="513"/>
      <c r="H12" s="3">
        <v>79240</v>
      </c>
      <c r="I12" s="126" t="s">
        <v>12</v>
      </c>
      <c r="J12" s="126">
        <v>20</v>
      </c>
      <c r="K12" s="126" t="s">
        <v>13</v>
      </c>
      <c r="L12" s="126" t="s">
        <v>12</v>
      </c>
      <c r="M12" s="126"/>
      <c r="N12" s="126">
        <v>365</v>
      </c>
      <c r="O12" s="318"/>
      <c r="P12" s="126" t="s">
        <v>12</v>
      </c>
      <c r="Q12" s="319">
        <v>7</v>
      </c>
      <c r="R12" s="126" t="s">
        <v>14</v>
      </c>
      <c r="S12" s="433" t="s">
        <v>66</v>
      </c>
      <c r="T12" s="433"/>
      <c r="U12" s="127"/>
      <c r="V12" s="128" t="s">
        <v>15</v>
      </c>
      <c r="W12" s="7">
        <f t="shared" si="0"/>
        <v>40491640</v>
      </c>
      <c r="X12" s="44"/>
      <c r="Y12" s="25"/>
    </row>
    <row r="13" spans="1:25" ht="11.25" customHeight="1" x14ac:dyDescent="0.3">
      <c r="A13" s="345"/>
      <c r="B13" s="446"/>
      <c r="C13" s="437"/>
      <c r="D13" s="437"/>
      <c r="E13" s="479"/>
      <c r="F13" s="479"/>
      <c r="G13" s="513"/>
      <c r="H13" s="298">
        <v>83910</v>
      </c>
      <c r="I13" s="126" t="s">
        <v>12</v>
      </c>
      <c r="J13" s="126">
        <v>20</v>
      </c>
      <c r="K13" s="126" t="s">
        <v>13</v>
      </c>
      <c r="L13" s="126" t="s">
        <v>12</v>
      </c>
      <c r="M13" s="126"/>
      <c r="N13" s="126">
        <v>365</v>
      </c>
      <c r="O13" s="318"/>
      <c r="P13" s="126" t="s">
        <v>12</v>
      </c>
      <c r="Q13" s="319">
        <v>2</v>
      </c>
      <c r="R13" s="126" t="s">
        <v>14</v>
      </c>
      <c r="S13" s="433" t="s">
        <v>66</v>
      </c>
      <c r="T13" s="433"/>
      <c r="U13" s="127"/>
      <c r="V13" s="128" t="s">
        <v>15</v>
      </c>
      <c r="W13" s="7">
        <f t="shared" si="0"/>
        <v>12250860</v>
      </c>
    </row>
    <row r="14" spans="1:25" ht="11.25" customHeight="1" x14ac:dyDescent="0.3">
      <c r="A14" s="345"/>
      <c r="B14" s="446"/>
      <c r="C14" s="437"/>
      <c r="D14" s="437"/>
      <c r="E14" s="448"/>
      <c r="F14" s="448"/>
      <c r="G14" s="513"/>
      <c r="H14" s="134">
        <v>90450</v>
      </c>
      <c r="I14" s="156" t="s">
        <v>12</v>
      </c>
      <c r="J14" s="156">
        <v>20</v>
      </c>
      <c r="K14" s="156" t="s">
        <v>13</v>
      </c>
      <c r="L14" s="156" t="s">
        <v>12</v>
      </c>
      <c r="M14" s="156"/>
      <c r="N14" s="156">
        <v>365</v>
      </c>
      <c r="O14" s="157"/>
      <c r="P14" s="156" t="s">
        <v>12</v>
      </c>
      <c r="Q14" s="167">
        <v>0</v>
      </c>
      <c r="R14" s="156" t="s">
        <v>14</v>
      </c>
      <c r="S14" s="492" t="s">
        <v>66</v>
      </c>
      <c r="T14" s="492"/>
      <c r="U14" s="158"/>
      <c r="V14" s="159" t="s">
        <v>15</v>
      </c>
      <c r="W14" s="320">
        <f t="shared" si="0"/>
        <v>0</v>
      </c>
    </row>
    <row r="15" spans="1:25" ht="13.5" customHeight="1" x14ac:dyDescent="0.3">
      <c r="A15" s="345"/>
      <c r="B15" s="446"/>
      <c r="C15" s="437"/>
      <c r="D15" s="437"/>
      <c r="E15" s="437">
        <v>113</v>
      </c>
      <c r="F15" s="437" t="s">
        <v>17</v>
      </c>
      <c r="G15" s="501">
        <f>W16</f>
        <v>86940000</v>
      </c>
      <c r="H15" s="497" t="s">
        <v>161</v>
      </c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98"/>
    </row>
    <row r="16" spans="1:25" ht="13.5" customHeight="1" x14ac:dyDescent="0.3">
      <c r="A16" s="345"/>
      <c r="B16" s="446"/>
      <c r="C16" s="437"/>
      <c r="D16" s="437"/>
      <c r="E16" s="437"/>
      <c r="F16" s="437"/>
      <c r="G16" s="502"/>
      <c r="H16" s="455">
        <v>315000</v>
      </c>
      <c r="I16" s="451"/>
      <c r="J16" s="126" t="s">
        <v>12</v>
      </c>
      <c r="K16" s="126">
        <v>23</v>
      </c>
      <c r="L16" s="126" t="s">
        <v>14</v>
      </c>
      <c r="M16" s="126" t="s">
        <v>12</v>
      </c>
      <c r="N16" s="126">
        <v>12</v>
      </c>
      <c r="O16" s="126" t="s">
        <v>16</v>
      </c>
      <c r="P16" s="126"/>
      <c r="Q16" s="126"/>
      <c r="R16" s="126"/>
      <c r="S16" s="126"/>
      <c r="T16" s="126"/>
      <c r="U16" s="126"/>
      <c r="V16" s="128" t="s">
        <v>15</v>
      </c>
      <c r="W16" s="129">
        <f>H16*K16*N16</f>
        <v>86940000</v>
      </c>
    </row>
    <row r="17" spans="1:26" ht="17.25" customHeight="1" x14ac:dyDescent="0.3">
      <c r="A17" s="346"/>
      <c r="B17" s="478"/>
      <c r="C17" s="495" t="s">
        <v>18</v>
      </c>
      <c r="D17" s="469"/>
      <c r="E17" s="496"/>
      <c r="F17" s="474"/>
      <c r="G17" s="180">
        <f>G5+G15</f>
        <v>175644340</v>
      </c>
      <c r="H17" s="181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3"/>
      <c r="W17" s="184"/>
    </row>
    <row r="18" spans="1:26" ht="11.25" customHeight="1" x14ac:dyDescent="0.3">
      <c r="A18" s="351" t="s">
        <v>19</v>
      </c>
      <c r="B18" s="445" t="s">
        <v>20</v>
      </c>
      <c r="C18" s="437">
        <v>41</v>
      </c>
      <c r="D18" s="434" t="s">
        <v>20</v>
      </c>
      <c r="E18" s="437">
        <v>413</v>
      </c>
      <c r="F18" s="504" t="s">
        <v>158</v>
      </c>
      <c r="G18" s="441">
        <f>W18+W19+W20+W21</f>
        <v>46800000</v>
      </c>
      <c r="H18" s="507" t="s">
        <v>83</v>
      </c>
      <c r="I18" s="503"/>
      <c r="J18" s="503"/>
      <c r="K18" s="503"/>
      <c r="L18" s="503">
        <v>335000</v>
      </c>
      <c r="M18" s="503"/>
      <c r="N18" s="503"/>
      <c r="O18" s="503"/>
      <c r="P18" s="126" t="s">
        <v>12</v>
      </c>
      <c r="Q18" s="319">
        <v>12</v>
      </c>
      <c r="R18" s="297" t="s">
        <v>16</v>
      </c>
      <c r="S18" s="126" t="s">
        <v>12</v>
      </c>
      <c r="T18" s="319">
        <v>9</v>
      </c>
      <c r="U18" s="126" t="s">
        <v>14</v>
      </c>
      <c r="V18" s="128" t="s">
        <v>15</v>
      </c>
      <c r="W18" s="133">
        <f>L18*Q18*T18</f>
        <v>36180000</v>
      </c>
      <c r="X18" s="16"/>
      <c r="Y18" s="16"/>
      <c r="Z18" s="17"/>
    </row>
    <row r="19" spans="1:26" ht="11.25" customHeight="1" x14ac:dyDescent="0.3">
      <c r="A19" s="345"/>
      <c r="B19" s="446"/>
      <c r="C19" s="437"/>
      <c r="D19" s="435"/>
      <c r="E19" s="437"/>
      <c r="F19" s="505"/>
      <c r="G19" s="442"/>
      <c r="H19" s="452" t="s">
        <v>84</v>
      </c>
      <c r="I19" s="438"/>
      <c r="J19" s="438"/>
      <c r="K19" s="438"/>
      <c r="L19" s="438">
        <v>40000</v>
      </c>
      <c r="M19" s="438"/>
      <c r="N19" s="438"/>
      <c r="O19" s="438"/>
      <c r="P19" s="126" t="s">
        <v>12</v>
      </c>
      <c r="Q19" s="319">
        <v>1</v>
      </c>
      <c r="R19" s="126" t="s">
        <v>16</v>
      </c>
      <c r="S19" s="126" t="s">
        <v>12</v>
      </c>
      <c r="T19" s="319">
        <v>9</v>
      </c>
      <c r="U19" s="126" t="s">
        <v>14</v>
      </c>
      <c r="V19" s="128" t="s">
        <v>15</v>
      </c>
      <c r="W19" s="129">
        <f>L19*Q19*T19</f>
        <v>360000</v>
      </c>
      <c r="X19" s="16"/>
      <c r="Y19" s="60"/>
      <c r="Z19" s="61"/>
    </row>
    <row r="20" spans="1:26" ht="11.25" customHeight="1" x14ac:dyDescent="0.3">
      <c r="A20" s="345"/>
      <c r="B20" s="446"/>
      <c r="C20" s="437"/>
      <c r="D20" s="435"/>
      <c r="E20" s="437"/>
      <c r="F20" s="505"/>
      <c r="G20" s="442"/>
      <c r="H20" s="452" t="s">
        <v>85</v>
      </c>
      <c r="I20" s="438"/>
      <c r="J20" s="438"/>
      <c r="K20" s="438"/>
      <c r="L20" s="438">
        <v>50000</v>
      </c>
      <c r="M20" s="438"/>
      <c r="N20" s="438"/>
      <c r="O20" s="438"/>
      <c r="P20" s="126" t="s">
        <v>12</v>
      </c>
      <c r="Q20" s="319">
        <v>2</v>
      </c>
      <c r="R20" s="126" t="s">
        <v>16</v>
      </c>
      <c r="S20" s="126" t="s">
        <v>12</v>
      </c>
      <c r="T20" s="319">
        <v>9</v>
      </c>
      <c r="U20" s="126" t="s">
        <v>14</v>
      </c>
      <c r="V20" s="128" t="s">
        <v>15</v>
      </c>
      <c r="W20" s="129">
        <f>L20*Q20*T20</f>
        <v>900000</v>
      </c>
      <c r="X20" s="16"/>
      <c r="Y20" s="59"/>
      <c r="Z20" s="17"/>
    </row>
    <row r="21" spans="1:26" ht="11.25" customHeight="1" x14ac:dyDescent="0.3">
      <c r="A21" s="345"/>
      <c r="B21" s="446"/>
      <c r="C21" s="437"/>
      <c r="D21" s="436"/>
      <c r="E21" s="437"/>
      <c r="F21" s="506"/>
      <c r="G21" s="443"/>
      <c r="H21" s="439" t="s">
        <v>86</v>
      </c>
      <c r="I21" s="440"/>
      <c r="J21" s="440"/>
      <c r="K21" s="440"/>
      <c r="L21" s="440">
        <v>60000</v>
      </c>
      <c r="M21" s="440"/>
      <c r="N21" s="440"/>
      <c r="O21" s="440"/>
      <c r="P21" s="156" t="s">
        <v>12</v>
      </c>
      <c r="Q21" s="167">
        <v>12</v>
      </c>
      <c r="R21" s="156" t="s">
        <v>16</v>
      </c>
      <c r="S21" s="156" t="s">
        <v>12</v>
      </c>
      <c r="T21" s="167">
        <v>13</v>
      </c>
      <c r="U21" s="156" t="s">
        <v>14</v>
      </c>
      <c r="V21" s="159" t="s">
        <v>15</v>
      </c>
      <c r="W21" s="321">
        <f>L21*Q21*T21</f>
        <v>9360000</v>
      </c>
      <c r="X21" s="16"/>
      <c r="Y21" s="16"/>
      <c r="Z21" s="58"/>
    </row>
    <row r="22" spans="1:26" ht="17.25" customHeight="1" x14ac:dyDescent="0.3">
      <c r="A22" s="346"/>
      <c r="B22" s="348"/>
      <c r="C22" s="467" t="s">
        <v>18</v>
      </c>
      <c r="D22" s="468"/>
      <c r="E22" s="469"/>
      <c r="F22" s="470"/>
      <c r="G22" s="185">
        <f>G18</f>
        <v>46800000</v>
      </c>
      <c r="H22" s="186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3"/>
    </row>
    <row r="23" spans="1:26" ht="18.75" customHeight="1" x14ac:dyDescent="0.3">
      <c r="A23" s="351" t="s">
        <v>22</v>
      </c>
      <c r="B23" s="352" t="s">
        <v>23</v>
      </c>
      <c r="C23" s="15">
        <v>51</v>
      </c>
      <c r="D23" s="15" t="s">
        <v>23</v>
      </c>
      <c r="E23" s="15">
        <v>512</v>
      </c>
      <c r="F23" s="15" t="s">
        <v>24</v>
      </c>
      <c r="G23" s="10">
        <f>W23</f>
        <v>240000</v>
      </c>
      <c r="H23" s="11" t="s">
        <v>73</v>
      </c>
      <c r="I23" s="466">
        <v>20000</v>
      </c>
      <c r="J23" s="466"/>
      <c r="K23" s="466"/>
      <c r="L23" s="466"/>
      <c r="M23" s="289" t="s">
        <v>67</v>
      </c>
      <c r="N23" s="289">
        <v>12</v>
      </c>
      <c r="O23" s="370" t="s">
        <v>73</v>
      </c>
      <c r="P23" s="370"/>
      <c r="Q23" s="130"/>
      <c r="R23" s="130"/>
      <c r="S23" s="130"/>
      <c r="T23" s="130"/>
      <c r="U23" s="130"/>
      <c r="V23" s="141" t="s">
        <v>69</v>
      </c>
      <c r="W23" s="132">
        <f>I23*N23</f>
        <v>240000</v>
      </c>
      <c r="Y23" s="25"/>
      <c r="Z23" s="25"/>
    </row>
    <row r="24" spans="1:26" ht="17.25" customHeight="1" x14ac:dyDescent="0.3">
      <c r="A24" s="346"/>
      <c r="B24" s="348"/>
      <c r="C24" s="476" t="s">
        <v>18</v>
      </c>
      <c r="D24" s="493"/>
      <c r="E24" s="493"/>
      <c r="F24" s="494"/>
      <c r="G24" s="189">
        <f>G23</f>
        <v>240000</v>
      </c>
      <c r="H24" s="181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4"/>
      <c r="Y24" s="62"/>
      <c r="Z24" s="57"/>
    </row>
    <row r="25" spans="1:26" ht="11.25" customHeight="1" x14ac:dyDescent="0.3">
      <c r="A25" s="351" t="s">
        <v>25</v>
      </c>
      <c r="B25" s="445" t="s">
        <v>26</v>
      </c>
      <c r="C25" s="437">
        <v>61</v>
      </c>
      <c r="D25" s="480" t="s">
        <v>26</v>
      </c>
      <c r="E25" s="447">
        <v>611</v>
      </c>
      <c r="F25" s="447" t="s">
        <v>27</v>
      </c>
      <c r="G25" s="486">
        <f>ROUND(SUM(W26:W38),-1)</f>
        <v>786688760</v>
      </c>
      <c r="H25" s="488" t="s">
        <v>264</v>
      </c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89"/>
      <c r="T25" s="489"/>
      <c r="U25" s="489"/>
      <c r="V25" s="489"/>
      <c r="W25" s="490"/>
      <c r="Y25" s="57"/>
      <c r="Z25" s="57"/>
    </row>
    <row r="26" spans="1:26" ht="11.25" customHeight="1" x14ac:dyDescent="0.3">
      <c r="A26" s="345"/>
      <c r="B26" s="446"/>
      <c r="C26" s="437"/>
      <c r="D26" s="435"/>
      <c r="E26" s="479"/>
      <c r="F26" s="479"/>
      <c r="G26" s="487"/>
      <c r="H26" s="3">
        <v>79240</v>
      </c>
      <c r="I26" s="126" t="s">
        <v>12</v>
      </c>
      <c r="J26" s="451">
        <v>100</v>
      </c>
      <c r="K26" s="451"/>
      <c r="L26" s="126" t="s">
        <v>13</v>
      </c>
      <c r="M26" s="126" t="s">
        <v>12</v>
      </c>
      <c r="N26" s="126">
        <v>365</v>
      </c>
      <c r="O26" s="318"/>
      <c r="P26" s="126" t="s">
        <v>12</v>
      </c>
      <c r="Q26" s="319">
        <v>5</v>
      </c>
      <c r="R26" s="126" t="s">
        <v>14</v>
      </c>
      <c r="S26" s="433" t="s">
        <v>64</v>
      </c>
      <c r="T26" s="433"/>
      <c r="U26" s="127"/>
      <c r="V26" s="128" t="s">
        <v>15</v>
      </c>
      <c r="W26" s="129">
        <f>H26*J26%*N26*Q26</f>
        <v>144613000</v>
      </c>
    </row>
    <row r="27" spans="1:26" ht="11.25" customHeight="1" x14ac:dyDescent="0.3">
      <c r="A27" s="345"/>
      <c r="B27" s="446"/>
      <c r="C27" s="437"/>
      <c r="D27" s="435"/>
      <c r="E27" s="479"/>
      <c r="F27" s="479"/>
      <c r="G27" s="487"/>
      <c r="H27" s="298">
        <v>83910</v>
      </c>
      <c r="I27" s="126" t="s">
        <v>12</v>
      </c>
      <c r="J27" s="451">
        <v>100</v>
      </c>
      <c r="K27" s="451"/>
      <c r="L27" s="126" t="s">
        <v>13</v>
      </c>
      <c r="M27" s="126" t="s">
        <v>12</v>
      </c>
      <c r="N27" s="126">
        <v>365</v>
      </c>
      <c r="O27" s="318"/>
      <c r="P27" s="126" t="s">
        <v>12</v>
      </c>
      <c r="Q27" s="319">
        <v>1</v>
      </c>
      <c r="R27" s="126" t="s">
        <v>14</v>
      </c>
      <c r="S27" s="433" t="s">
        <v>64</v>
      </c>
      <c r="T27" s="433"/>
      <c r="U27" s="127"/>
      <c r="V27" s="128" t="s">
        <v>15</v>
      </c>
      <c r="W27" s="129">
        <f t="shared" ref="W27:W37" si="1">H27*J27%*N27*Q27</f>
        <v>30627150</v>
      </c>
    </row>
    <row r="28" spans="1:26" ht="11.25" customHeight="1" x14ac:dyDescent="0.3">
      <c r="A28" s="345"/>
      <c r="B28" s="446"/>
      <c r="C28" s="437"/>
      <c r="D28" s="435"/>
      <c r="E28" s="479"/>
      <c r="F28" s="479"/>
      <c r="G28" s="487"/>
      <c r="H28" s="298">
        <v>90450</v>
      </c>
      <c r="I28" s="126" t="s">
        <v>12</v>
      </c>
      <c r="J28" s="451">
        <v>100</v>
      </c>
      <c r="K28" s="451"/>
      <c r="L28" s="126" t="s">
        <v>13</v>
      </c>
      <c r="M28" s="126" t="s">
        <v>12</v>
      </c>
      <c r="N28" s="126">
        <v>365</v>
      </c>
      <c r="O28" s="318"/>
      <c r="P28" s="126" t="s">
        <v>12</v>
      </c>
      <c r="Q28" s="319">
        <v>0</v>
      </c>
      <c r="R28" s="126" t="s">
        <v>14</v>
      </c>
      <c r="S28" s="433" t="s">
        <v>64</v>
      </c>
      <c r="T28" s="433"/>
      <c r="U28" s="127"/>
      <c r="V28" s="128" t="s">
        <v>15</v>
      </c>
      <c r="W28" s="129">
        <f t="shared" si="1"/>
        <v>0</v>
      </c>
    </row>
    <row r="29" spans="1:26" ht="11.25" customHeight="1" x14ac:dyDescent="0.3">
      <c r="A29" s="345"/>
      <c r="B29" s="446"/>
      <c r="C29" s="437"/>
      <c r="D29" s="435"/>
      <c r="E29" s="479"/>
      <c r="F29" s="479"/>
      <c r="G29" s="487"/>
      <c r="H29" s="3">
        <v>79240</v>
      </c>
      <c r="I29" s="126" t="s">
        <v>12</v>
      </c>
      <c r="J29" s="451">
        <v>92</v>
      </c>
      <c r="K29" s="451"/>
      <c r="L29" s="126" t="s">
        <v>13</v>
      </c>
      <c r="M29" s="126" t="s">
        <v>12</v>
      </c>
      <c r="N29" s="126">
        <v>365</v>
      </c>
      <c r="O29" s="318"/>
      <c r="P29" s="126" t="s">
        <v>12</v>
      </c>
      <c r="Q29" s="24">
        <v>7</v>
      </c>
      <c r="R29" s="126" t="s">
        <v>14</v>
      </c>
      <c r="S29" s="433" t="s">
        <v>65</v>
      </c>
      <c r="T29" s="433"/>
      <c r="U29" s="127"/>
      <c r="V29" s="128" t="s">
        <v>15</v>
      </c>
      <c r="W29" s="129">
        <f t="shared" si="1"/>
        <v>186261544</v>
      </c>
    </row>
    <row r="30" spans="1:26" ht="11.25" customHeight="1" x14ac:dyDescent="0.3">
      <c r="A30" s="345"/>
      <c r="B30" s="446"/>
      <c r="C30" s="437"/>
      <c r="D30" s="435"/>
      <c r="E30" s="479"/>
      <c r="F30" s="479"/>
      <c r="G30" s="487"/>
      <c r="H30" s="298">
        <v>83910</v>
      </c>
      <c r="I30" s="126" t="s">
        <v>12</v>
      </c>
      <c r="J30" s="451">
        <v>92</v>
      </c>
      <c r="K30" s="451"/>
      <c r="L30" s="126" t="s">
        <v>13</v>
      </c>
      <c r="M30" s="126" t="s">
        <v>12</v>
      </c>
      <c r="N30" s="126">
        <v>365</v>
      </c>
      <c r="O30" s="318"/>
      <c r="P30" s="126" t="s">
        <v>12</v>
      </c>
      <c r="Q30" s="319">
        <v>2</v>
      </c>
      <c r="R30" s="126" t="s">
        <v>14</v>
      </c>
      <c r="S30" s="433" t="s">
        <v>65</v>
      </c>
      <c r="T30" s="433"/>
      <c r="U30" s="127"/>
      <c r="V30" s="128" t="s">
        <v>15</v>
      </c>
      <c r="W30" s="129">
        <f t="shared" si="1"/>
        <v>56353956</v>
      </c>
    </row>
    <row r="31" spans="1:26" ht="11.25" customHeight="1" x14ac:dyDescent="0.3">
      <c r="A31" s="345"/>
      <c r="B31" s="446"/>
      <c r="C31" s="437"/>
      <c r="D31" s="435"/>
      <c r="E31" s="479"/>
      <c r="F31" s="479"/>
      <c r="G31" s="487"/>
      <c r="H31" s="298">
        <v>90450</v>
      </c>
      <c r="I31" s="126" t="s">
        <v>12</v>
      </c>
      <c r="J31" s="451">
        <v>92</v>
      </c>
      <c r="K31" s="451"/>
      <c r="L31" s="126" t="s">
        <v>13</v>
      </c>
      <c r="M31" s="126" t="s">
        <v>12</v>
      </c>
      <c r="N31" s="126">
        <v>365</v>
      </c>
      <c r="O31" s="318"/>
      <c r="P31" s="126" t="s">
        <v>12</v>
      </c>
      <c r="Q31" s="319">
        <v>3</v>
      </c>
      <c r="R31" s="126" t="s">
        <v>14</v>
      </c>
      <c r="S31" s="433" t="s">
        <v>65</v>
      </c>
      <c r="T31" s="433"/>
      <c r="U31" s="127"/>
      <c r="V31" s="128" t="s">
        <v>15</v>
      </c>
      <c r="W31" s="129">
        <f t="shared" si="1"/>
        <v>91119330</v>
      </c>
    </row>
    <row r="32" spans="1:26" ht="11.25" customHeight="1" x14ac:dyDescent="0.3">
      <c r="A32" s="345"/>
      <c r="B32" s="446"/>
      <c r="C32" s="437"/>
      <c r="D32" s="435"/>
      <c r="E32" s="479"/>
      <c r="F32" s="479"/>
      <c r="G32" s="487"/>
      <c r="H32" s="3">
        <v>79240</v>
      </c>
      <c r="I32" s="126" t="s">
        <v>12</v>
      </c>
      <c r="J32" s="451">
        <v>88</v>
      </c>
      <c r="K32" s="451"/>
      <c r="L32" s="126" t="s">
        <v>13</v>
      </c>
      <c r="M32" s="126" t="s">
        <v>12</v>
      </c>
      <c r="N32" s="126">
        <v>365</v>
      </c>
      <c r="O32" s="318"/>
      <c r="P32" s="126" t="s">
        <v>12</v>
      </c>
      <c r="Q32" s="319">
        <v>2</v>
      </c>
      <c r="R32" s="126" t="s">
        <v>14</v>
      </c>
      <c r="S32" s="433" t="s">
        <v>65</v>
      </c>
      <c r="T32" s="433"/>
      <c r="U32" s="127"/>
      <c r="V32" s="128" t="s">
        <v>15</v>
      </c>
      <c r="W32" s="129">
        <f t="shared" si="1"/>
        <v>50903776</v>
      </c>
    </row>
    <row r="33" spans="1:25" ht="11.25" customHeight="1" x14ac:dyDescent="0.3">
      <c r="A33" s="345"/>
      <c r="B33" s="446"/>
      <c r="C33" s="437"/>
      <c r="D33" s="435"/>
      <c r="E33" s="479"/>
      <c r="F33" s="479"/>
      <c r="G33" s="487"/>
      <c r="H33" s="298">
        <v>83910</v>
      </c>
      <c r="I33" s="126" t="s">
        <v>12</v>
      </c>
      <c r="J33" s="451">
        <v>88</v>
      </c>
      <c r="K33" s="451"/>
      <c r="L33" s="126" t="s">
        <v>13</v>
      </c>
      <c r="M33" s="126" t="s">
        <v>12</v>
      </c>
      <c r="N33" s="126">
        <v>365</v>
      </c>
      <c r="O33" s="318"/>
      <c r="P33" s="126" t="s">
        <v>12</v>
      </c>
      <c r="Q33" s="319">
        <v>0</v>
      </c>
      <c r="R33" s="126" t="s">
        <v>14</v>
      </c>
      <c r="S33" s="433" t="s">
        <v>65</v>
      </c>
      <c r="T33" s="433"/>
      <c r="U33" s="127"/>
      <c r="V33" s="128" t="s">
        <v>15</v>
      </c>
      <c r="W33" s="129">
        <f t="shared" si="1"/>
        <v>0</v>
      </c>
    </row>
    <row r="34" spans="1:25" ht="11.25" customHeight="1" x14ac:dyDescent="0.3">
      <c r="A34" s="345"/>
      <c r="B34" s="446"/>
      <c r="C34" s="437"/>
      <c r="D34" s="435"/>
      <c r="E34" s="479"/>
      <c r="F34" s="479"/>
      <c r="G34" s="487"/>
      <c r="H34" s="298">
        <v>90450</v>
      </c>
      <c r="I34" s="126" t="s">
        <v>12</v>
      </c>
      <c r="J34" s="451">
        <v>88</v>
      </c>
      <c r="K34" s="451"/>
      <c r="L34" s="126" t="s">
        <v>13</v>
      </c>
      <c r="M34" s="126" t="s">
        <v>12</v>
      </c>
      <c r="N34" s="126">
        <v>365</v>
      </c>
      <c r="O34" s="318"/>
      <c r="P34" s="126" t="s">
        <v>12</v>
      </c>
      <c r="Q34" s="319">
        <v>0</v>
      </c>
      <c r="R34" s="126" t="s">
        <v>14</v>
      </c>
      <c r="S34" s="433" t="s">
        <v>65</v>
      </c>
      <c r="T34" s="433"/>
      <c r="U34" s="127"/>
      <c r="V34" s="128" t="s">
        <v>15</v>
      </c>
      <c r="W34" s="129">
        <f t="shared" si="1"/>
        <v>0</v>
      </c>
    </row>
    <row r="35" spans="1:25" ht="11.25" customHeight="1" x14ac:dyDescent="0.3">
      <c r="A35" s="345"/>
      <c r="B35" s="446"/>
      <c r="C35" s="437"/>
      <c r="D35" s="435"/>
      <c r="E35" s="479"/>
      <c r="F35" s="479"/>
      <c r="G35" s="487"/>
      <c r="H35" s="3">
        <v>79240</v>
      </c>
      <c r="I35" s="126" t="s">
        <v>12</v>
      </c>
      <c r="J35" s="451">
        <v>80</v>
      </c>
      <c r="K35" s="451"/>
      <c r="L35" s="126" t="s">
        <v>13</v>
      </c>
      <c r="M35" s="126" t="s">
        <v>12</v>
      </c>
      <c r="N35" s="126">
        <v>365</v>
      </c>
      <c r="O35" s="318"/>
      <c r="P35" s="126" t="s">
        <v>12</v>
      </c>
      <c r="Q35" s="319">
        <v>7</v>
      </c>
      <c r="R35" s="126" t="s">
        <v>14</v>
      </c>
      <c r="S35" s="433" t="s">
        <v>66</v>
      </c>
      <c r="T35" s="433"/>
      <c r="U35" s="127"/>
      <c r="V35" s="128" t="s">
        <v>15</v>
      </c>
      <c r="W35" s="129">
        <f t="shared" si="1"/>
        <v>161966560</v>
      </c>
    </row>
    <row r="36" spans="1:25" ht="11.25" customHeight="1" x14ac:dyDescent="0.3">
      <c r="A36" s="345"/>
      <c r="B36" s="446"/>
      <c r="C36" s="437"/>
      <c r="D36" s="435"/>
      <c r="E36" s="479"/>
      <c r="F36" s="479"/>
      <c r="G36" s="487"/>
      <c r="H36" s="298">
        <v>83910</v>
      </c>
      <c r="I36" s="126" t="s">
        <v>12</v>
      </c>
      <c r="J36" s="451">
        <v>80</v>
      </c>
      <c r="K36" s="451"/>
      <c r="L36" s="126" t="s">
        <v>13</v>
      </c>
      <c r="M36" s="126" t="s">
        <v>12</v>
      </c>
      <c r="N36" s="126">
        <v>365</v>
      </c>
      <c r="O36" s="318"/>
      <c r="P36" s="126" t="s">
        <v>12</v>
      </c>
      <c r="Q36" s="319">
        <v>2</v>
      </c>
      <c r="R36" s="126" t="s">
        <v>14</v>
      </c>
      <c r="S36" s="433" t="s">
        <v>66</v>
      </c>
      <c r="T36" s="433"/>
      <c r="U36" s="127"/>
      <c r="V36" s="128" t="s">
        <v>15</v>
      </c>
      <c r="W36" s="129">
        <f t="shared" si="1"/>
        <v>49003440</v>
      </c>
    </row>
    <row r="37" spans="1:25" ht="11.25" customHeight="1" x14ac:dyDescent="0.3">
      <c r="A37" s="345"/>
      <c r="B37" s="446"/>
      <c r="C37" s="437"/>
      <c r="D37" s="435"/>
      <c r="E37" s="479"/>
      <c r="F37" s="479"/>
      <c r="G37" s="487"/>
      <c r="H37" s="298">
        <v>90450</v>
      </c>
      <c r="I37" s="126" t="s">
        <v>12</v>
      </c>
      <c r="J37" s="451">
        <v>80</v>
      </c>
      <c r="K37" s="451"/>
      <c r="L37" s="126" t="s">
        <v>13</v>
      </c>
      <c r="M37" s="126" t="s">
        <v>12</v>
      </c>
      <c r="N37" s="126">
        <v>365</v>
      </c>
      <c r="O37" s="318"/>
      <c r="P37" s="126" t="s">
        <v>12</v>
      </c>
      <c r="Q37" s="319">
        <v>0</v>
      </c>
      <c r="R37" s="126" t="s">
        <v>14</v>
      </c>
      <c r="S37" s="433" t="s">
        <v>66</v>
      </c>
      <c r="T37" s="433"/>
      <c r="U37" s="127"/>
      <c r="V37" s="128" t="s">
        <v>15</v>
      </c>
      <c r="W37" s="129">
        <f t="shared" si="1"/>
        <v>0</v>
      </c>
    </row>
    <row r="38" spans="1:25" ht="11.25" customHeight="1" x14ac:dyDescent="0.3">
      <c r="A38" s="345"/>
      <c r="B38" s="446"/>
      <c r="C38" s="437"/>
      <c r="D38" s="435"/>
      <c r="E38" s="479"/>
      <c r="F38" s="479"/>
      <c r="G38" s="487"/>
      <c r="H38" s="455" t="s">
        <v>218</v>
      </c>
      <c r="I38" s="451"/>
      <c r="J38" s="451"/>
      <c r="K38" s="451"/>
      <c r="L38" s="451"/>
      <c r="M38" s="451">
        <v>1320000</v>
      </c>
      <c r="N38" s="451"/>
      <c r="O38" s="451"/>
      <c r="P38" s="451"/>
      <c r="Q38" s="126" t="s">
        <v>12</v>
      </c>
      <c r="R38" s="451">
        <v>12</v>
      </c>
      <c r="S38" s="451"/>
      <c r="T38" s="126" t="s">
        <v>16</v>
      </c>
      <c r="U38" s="126"/>
      <c r="V38" s="128" t="s">
        <v>15</v>
      </c>
      <c r="W38" s="129">
        <f>M38*R38</f>
        <v>15840000</v>
      </c>
    </row>
    <row r="39" spans="1:25" ht="18" customHeight="1" x14ac:dyDescent="0.3">
      <c r="A39" s="345"/>
      <c r="B39" s="446"/>
      <c r="C39" s="437"/>
      <c r="D39" s="481"/>
      <c r="E39" s="39">
        <v>612</v>
      </c>
      <c r="F39" s="39" t="s">
        <v>217</v>
      </c>
      <c r="G39" s="117">
        <f>W39</f>
        <v>0</v>
      </c>
      <c r="H39" s="459" t="s">
        <v>163</v>
      </c>
      <c r="I39" s="460"/>
      <c r="J39" s="460"/>
      <c r="K39" s="460"/>
      <c r="L39" s="460"/>
      <c r="M39" s="460"/>
      <c r="N39" s="460"/>
      <c r="O39" s="460"/>
      <c r="P39" s="460"/>
      <c r="Q39" s="130" t="s">
        <v>12</v>
      </c>
      <c r="R39" s="460">
        <v>12</v>
      </c>
      <c r="S39" s="460"/>
      <c r="T39" s="130" t="s">
        <v>73</v>
      </c>
      <c r="U39" s="130"/>
      <c r="V39" s="131" t="s">
        <v>15</v>
      </c>
      <c r="W39" s="132">
        <f>M39*R39</f>
        <v>0</v>
      </c>
    </row>
    <row r="40" spans="1:25" ht="17.25" customHeight="1" x14ac:dyDescent="0.3">
      <c r="A40" s="450"/>
      <c r="B40" s="478"/>
      <c r="C40" s="482" t="s">
        <v>18</v>
      </c>
      <c r="D40" s="483"/>
      <c r="E40" s="484"/>
      <c r="F40" s="485"/>
      <c r="G40" s="180">
        <f>G39+G25</f>
        <v>786688760</v>
      </c>
      <c r="H40" s="456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8"/>
    </row>
    <row r="41" spans="1:25" ht="12.75" customHeight="1" x14ac:dyDescent="0.3">
      <c r="A41" s="351" t="s">
        <v>79</v>
      </c>
      <c r="B41" s="445" t="s">
        <v>80</v>
      </c>
      <c r="C41" s="447">
        <v>71</v>
      </c>
      <c r="D41" s="447" t="s">
        <v>80</v>
      </c>
      <c r="E41" s="39">
        <v>711</v>
      </c>
      <c r="F41" s="74" t="s">
        <v>81</v>
      </c>
      <c r="G41" s="324">
        <v>0</v>
      </c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278"/>
    </row>
    <row r="42" spans="1:25" ht="12.75" customHeight="1" x14ac:dyDescent="0.3">
      <c r="A42" s="345"/>
      <c r="B42" s="446"/>
      <c r="C42" s="448"/>
      <c r="D42" s="448"/>
      <c r="E42" s="39">
        <v>712</v>
      </c>
      <c r="F42" s="39" t="s">
        <v>82</v>
      </c>
      <c r="G42" s="324">
        <v>0</v>
      </c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278"/>
    </row>
    <row r="43" spans="1:25" ht="12.75" customHeight="1" x14ac:dyDescent="0.3">
      <c r="A43" s="346"/>
      <c r="B43" s="348"/>
      <c r="C43" s="426" t="s">
        <v>18</v>
      </c>
      <c r="D43" s="449"/>
      <c r="E43" s="427"/>
      <c r="F43" s="427"/>
      <c r="G43" s="325">
        <f>G41+G42</f>
        <v>0</v>
      </c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7"/>
    </row>
    <row r="44" spans="1:25" ht="15" customHeight="1" x14ac:dyDescent="0.3">
      <c r="A44" s="351" t="s">
        <v>28</v>
      </c>
      <c r="B44" s="352" t="s">
        <v>29</v>
      </c>
      <c r="C44" s="41">
        <v>81</v>
      </c>
      <c r="D44" s="39" t="s">
        <v>29</v>
      </c>
      <c r="E44" s="19">
        <v>811</v>
      </c>
      <c r="F44" s="20" t="s">
        <v>30</v>
      </c>
      <c r="G44" s="10">
        <v>1000000</v>
      </c>
      <c r="H44" s="418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77"/>
      <c r="Y44" s="24"/>
    </row>
    <row r="45" spans="1:25" ht="17.25" customHeight="1" x14ac:dyDescent="0.3">
      <c r="A45" s="346"/>
      <c r="B45" s="348"/>
      <c r="C45" s="476" t="s">
        <v>18</v>
      </c>
      <c r="D45" s="469"/>
      <c r="E45" s="468"/>
      <c r="F45" s="470"/>
      <c r="G45" s="185">
        <f>SUM(G44:G44)</f>
        <v>1000000</v>
      </c>
      <c r="H45" s="193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4"/>
    </row>
    <row r="46" spans="1:25" ht="15.75" customHeight="1" x14ac:dyDescent="0.3">
      <c r="A46" s="351" t="s">
        <v>31</v>
      </c>
      <c r="B46" s="445" t="s">
        <v>32</v>
      </c>
      <c r="C46" s="437">
        <v>91</v>
      </c>
      <c r="D46" s="434" t="s">
        <v>32</v>
      </c>
      <c r="E46" s="15">
        <v>911</v>
      </c>
      <c r="F46" s="15" t="s">
        <v>33</v>
      </c>
      <c r="G46" s="10">
        <v>10838684</v>
      </c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4"/>
    </row>
    <row r="47" spans="1:25" ht="21" customHeight="1" x14ac:dyDescent="0.3">
      <c r="A47" s="345"/>
      <c r="B47" s="446"/>
      <c r="C47" s="437"/>
      <c r="D47" s="435"/>
      <c r="E47" s="37">
        <v>912</v>
      </c>
      <c r="F47" s="15" t="s">
        <v>154</v>
      </c>
      <c r="G47" s="10">
        <v>174291</v>
      </c>
      <c r="H47" s="1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4"/>
    </row>
    <row r="48" spans="1:25" ht="17.25" customHeight="1" x14ac:dyDescent="0.3">
      <c r="A48" s="346"/>
      <c r="B48" s="348"/>
      <c r="C48" s="467" t="s">
        <v>18</v>
      </c>
      <c r="D48" s="468"/>
      <c r="E48" s="469"/>
      <c r="F48" s="470"/>
      <c r="G48" s="185">
        <v>11012975</v>
      </c>
      <c r="H48" s="181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4"/>
    </row>
    <row r="49" spans="1:23" ht="18.75" customHeight="1" x14ac:dyDescent="0.3">
      <c r="A49" s="472">
        <v>10</v>
      </c>
      <c r="B49" s="352" t="s">
        <v>34</v>
      </c>
      <c r="C49" s="352">
        <v>101</v>
      </c>
      <c r="D49" s="352" t="s">
        <v>34</v>
      </c>
      <c r="E49" s="140">
        <v>1012</v>
      </c>
      <c r="F49" s="15" t="s">
        <v>35</v>
      </c>
      <c r="G49" s="10">
        <f>W49</f>
        <v>24000</v>
      </c>
      <c r="H49" s="11"/>
      <c r="I49" s="12"/>
      <c r="J49" s="12"/>
      <c r="K49" s="12"/>
      <c r="L49" s="419" t="s">
        <v>16</v>
      </c>
      <c r="M49" s="419"/>
      <c r="N49" s="419">
        <v>2000</v>
      </c>
      <c r="O49" s="419"/>
      <c r="P49" s="419"/>
      <c r="Q49" s="12" t="s">
        <v>12</v>
      </c>
      <c r="R49" s="464">
        <v>12</v>
      </c>
      <c r="S49" s="464"/>
      <c r="T49" s="12" t="s">
        <v>16</v>
      </c>
      <c r="U49" s="12"/>
      <c r="V49" s="13" t="s">
        <v>36</v>
      </c>
      <c r="W49" s="14">
        <f>N49*R49</f>
        <v>24000</v>
      </c>
    </row>
    <row r="50" spans="1:23" ht="18.75" customHeight="1" x14ac:dyDescent="0.3">
      <c r="A50" s="353"/>
      <c r="B50" s="347"/>
      <c r="C50" s="347"/>
      <c r="D50" s="347"/>
      <c r="E50" s="140">
        <v>1013</v>
      </c>
      <c r="F50" s="52" t="s">
        <v>153</v>
      </c>
      <c r="G50" s="116">
        <f>W50</f>
        <v>10080000</v>
      </c>
      <c r="H50" s="465" t="s">
        <v>70</v>
      </c>
      <c r="I50" s="466"/>
      <c r="J50" s="466"/>
      <c r="K50" s="419">
        <v>40000</v>
      </c>
      <c r="L50" s="419"/>
      <c r="M50" s="419"/>
      <c r="N50" s="118" t="s">
        <v>12</v>
      </c>
      <c r="O50" s="142">
        <v>21</v>
      </c>
      <c r="P50" s="125" t="s">
        <v>63</v>
      </c>
      <c r="Q50" s="12"/>
      <c r="R50" s="12" t="s">
        <v>12</v>
      </c>
      <c r="S50" s="125">
        <v>12</v>
      </c>
      <c r="T50" s="12" t="s">
        <v>16</v>
      </c>
      <c r="U50" s="12"/>
      <c r="V50" s="13" t="s">
        <v>15</v>
      </c>
      <c r="W50" s="14">
        <f>K50*O50*S50</f>
        <v>10080000</v>
      </c>
    </row>
    <row r="51" spans="1:23" ht="13.5" customHeight="1" x14ac:dyDescent="0.3">
      <c r="A51" s="353"/>
      <c r="B51" s="347"/>
      <c r="C51" s="347"/>
      <c r="D51" s="446"/>
      <c r="E51" s="475">
        <v>1014</v>
      </c>
      <c r="F51" s="437" t="s">
        <v>77</v>
      </c>
      <c r="G51" s="471">
        <f>W51+W53+W52</f>
        <v>1200000</v>
      </c>
      <c r="H51" s="461" t="s">
        <v>166</v>
      </c>
      <c r="I51" s="454"/>
      <c r="J51" s="454"/>
      <c r="K51" s="454"/>
      <c r="L51" s="454"/>
      <c r="M51" s="462"/>
      <c r="N51" s="462"/>
      <c r="O51" s="462"/>
      <c r="P51" s="462"/>
      <c r="Q51" s="4" t="s">
        <v>12</v>
      </c>
      <c r="R51" s="444">
        <v>12</v>
      </c>
      <c r="S51" s="444"/>
      <c r="T51" s="4" t="s">
        <v>16</v>
      </c>
      <c r="U51" s="4"/>
      <c r="V51" s="6" t="s">
        <v>15</v>
      </c>
      <c r="W51" s="7">
        <f>M51*R51</f>
        <v>0</v>
      </c>
    </row>
    <row r="52" spans="1:23" ht="13.5" customHeight="1" x14ac:dyDescent="0.3">
      <c r="A52" s="353"/>
      <c r="B52" s="347"/>
      <c r="C52" s="347"/>
      <c r="D52" s="446"/>
      <c r="E52" s="475"/>
      <c r="F52" s="437"/>
      <c r="G52" s="471"/>
      <c r="H52" s="461" t="s">
        <v>228</v>
      </c>
      <c r="I52" s="453"/>
      <c r="J52" s="453"/>
      <c r="K52" s="453"/>
      <c r="L52" s="453"/>
      <c r="M52" s="462"/>
      <c r="N52" s="462"/>
      <c r="O52" s="462"/>
      <c r="P52" s="462"/>
      <c r="Q52" s="4" t="s">
        <v>162</v>
      </c>
      <c r="R52" s="444">
        <v>4</v>
      </c>
      <c r="S52" s="444"/>
      <c r="T52" s="454" t="s">
        <v>107</v>
      </c>
      <c r="U52" s="454"/>
      <c r="V52" s="6" t="s">
        <v>69</v>
      </c>
      <c r="W52" s="7">
        <f>M52*R52</f>
        <v>0</v>
      </c>
    </row>
    <row r="53" spans="1:23" ht="13.5" customHeight="1" x14ac:dyDescent="0.3">
      <c r="A53" s="353"/>
      <c r="B53" s="347"/>
      <c r="C53" s="347"/>
      <c r="D53" s="446"/>
      <c r="E53" s="475"/>
      <c r="F53" s="437"/>
      <c r="G53" s="471"/>
      <c r="H53" s="453" t="s">
        <v>280</v>
      </c>
      <c r="I53" s="454"/>
      <c r="J53" s="454"/>
      <c r="K53" s="454"/>
      <c r="L53" s="30" t="s">
        <v>16</v>
      </c>
      <c r="M53" s="463">
        <v>100000</v>
      </c>
      <c r="N53" s="463"/>
      <c r="O53" s="463"/>
      <c r="P53" s="463"/>
      <c r="Q53" s="4" t="s">
        <v>12</v>
      </c>
      <c r="R53" s="444">
        <v>12</v>
      </c>
      <c r="S53" s="444"/>
      <c r="T53" s="4" t="s">
        <v>160</v>
      </c>
      <c r="U53" s="4"/>
      <c r="V53" s="6" t="s">
        <v>69</v>
      </c>
      <c r="W53" s="7">
        <f>M53*R53</f>
        <v>1200000</v>
      </c>
    </row>
    <row r="54" spans="1:23" ht="17.25" customHeight="1" x14ac:dyDescent="0.3">
      <c r="A54" s="346"/>
      <c r="B54" s="348"/>
      <c r="C54" s="473" t="s">
        <v>18</v>
      </c>
      <c r="D54" s="468"/>
      <c r="E54" s="469"/>
      <c r="F54" s="474"/>
      <c r="G54" s="325">
        <f>SUM(G49:G53)</f>
        <v>11304000</v>
      </c>
      <c r="H54" s="181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3"/>
      <c r="W54" s="184"/>
    </row>
    <row r="55" spans="1:23" ht="17.25" customHeight="1" thickBot="1" x14ac:dyDescent="0.35">
      <c r="A55" s="429" t="s">
        <v>37</v>
      </c>
      <c r="B55" s="430"/>
      <c r="C55" s="430"/>
      <c r="D55" s="430"/>
      <c r="E55" s="430"/>
      <c r="F55" s="431"/>
      <c r="G55" s="194">
        <f>G54+G48+G45+G40+G24+G22+G17</f>
        <v>1032690075</v>
      </c>
      <c r="H55" s="195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7"/>
    </row>
    <row r="56" spans="1:23" x14ac:dyDescent="0.3">
      <c r="G56" s="179">
        <f>G55-'시설(세출)'!G89</f>
        <v>0.1291426420211792</v>
      </c>
      <c r="H56" s="1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24"/>
    </row>
    <row r="58" spans="1:23" x14ac:dyDescent="0.3">
      <c r="G58" s="179">
        <f>G55-G18</f>
        <v>985890075</v>
      </c>
    </row>
  </sheetData>
  <mergeCells count="132">
    <mergeCell ref="A18:A22"/>
    <mergeCell ref="B18:B22"/>
    <mergeCell ref="I23:L23"/>
    <mergeCell ref="L18:O18"/>
    <mergeCell ref="C22:F22"/>
    <mergeCell ref="F18:F21"/>
    <mergeCell ref="H18:K18"/>
    <mergeCell ref="A1:W1"/>
    <mergeCell ref="A2:B2"/>
    <mergeCell ref="C2:D2"/>
    <mergeCell ref="F2:W2"/>
    <mergeCell ref="E4:F4"/>
    <mergeCell ref="A3:F3"/>
    <mergeCell ref="G3:G4"/>
    <mergeCell ref="H3:W4"/>
    <mergeCell ref="A4:B4"/>
    <mergeCell ref="C4:D4"/>
    <mergeCell ref="A5:A17"/>
    <mergeCell ref="B5:B17"/>
    <mergeCell ref="H16:I16"/>
    <mergeCell ref="C5:C16"/>
    <mergeCell ref="S9:T9"/>
    <mergeCell ref="S12:T12"/>
    <mergeCell ref="G5:G14"/>
    <mergeCell ref="F5:F14"/>
    <mergeCell ref="E5:E14"/>
    <mergeCell ref="S8:T8"/>
    <mergeCell ref="S11:T11"/>
    <mergeCell ref="E15:E16"/>
    <mergeCell ref="S14:T14"/>
    <mergeCell ref="O23:P23"/>
    <mergeCell ref="J30:K30"/>
    <mergeCell ref="C24:F24"/>
    <mergeCell ref="F25:F38"/>
    <mergeCell ref="C17:F17"/>
    <mergeCell ref="H15:W15"/>
    <mergeCell ref="D5:D16"/>
    <mergeCell ref="H5:W5"/>
    <mergeCell ref="G15:G16"/>
    <mergeCell ref="H19:K19"/>
    <mergeCell ref="L19:O19"/>
    <mergeCell ref="E18:E21"/>
    <mergeCell ref="S7:T7"/>
    <mergeCell ref="B25:B40"/>
    <mergeCell ref="E25:E38"/>
    <mergeCell ref="C25:C39"/>
    <mergeCell ref="D25:D39"/>
    <mergeCell ref="J26:K26"/>
    <mergeCell ref="J27:K27"/>
    <mergeCell ref="C40:F40"/>
    <mergeCell ref="A23:A24"/>
    <mergeCell ref="B23:B24"/>
    <mergeCell ref="G25:G38"/>
    <mergeCell ref="H25:W25"/>
    <mergeCell ref="S27:T27"/>
    <mergeCell ref="S26:T26"/>
    <mergeCell ref="S29:T29"/>
    <mergeCell ref="J29:K29"/>
    <mergeCell ref="H51:L51"/>
    <mergeCell ref="M51:P51"/>
    <mergeCell ref="R51:S51"/>
    <mergeCell ref="S36:T36"/>
    <mergeCell ref="S30:T30"/>
    <mergeCell ref="H44:W44"/>
    <mergeCell ref="J33:K33"/>
    <mergeCell ref="S33:T33"/>
    <mergeCell ref="S32:T32"/>
    <mergeCell ref="J32:K32"/>
    <mergeCell ref="B46:B48"/>
    <mergeCell ref="C48:F48"/>
    <mergeCell ref="G51:G53"/>
    <mergeCell ref="A49:A54"/>
    <mergeCell ref="B49:B54"/>
    <mergeCell ref="C49:C53"/>
    <mergeCell ref="D49:D53"/>
    <mergeCell ref="C54:F54"/>
    <mergeCell ref="A44:A45"/>
    <mergeCell ref="B44:B45"/>
    <mergeCell ref="F51:F53"/>
    <mergeCell ref="E51:E53"/>
    <mergeCell ref="C45:F45"/>
    <mergeCell ref="A46:A48"/>
    <mergeCell ref="C46:C47"/>
    <mergeCell ref="D46:D47"/>
    <mergeCell ref="H53:K53"/>
    <mergeCell ref="N49:P49"/>
    <mergeCell ref="H38:L38"/>
    <mergeCell ref="M38:P38"/>
    <mergeCell ref="R38:S38"/>
    <mergeCell ref="J34:K34"/>
    <mergeCell ref="S34:T34"/>
    <mergeCell ref="J37:K37"/>
    <mergeCell ref="S37:T37"/>
    <mergeCell ref="H40:W40"/>
    <mergeCell ref="H39:L39"/>
    <mergeCell ref="M39:P39"/>
    <mergeCell ref="R39:S39"/>
    <mergeCell ref="H52:L52"/>
    <mergeCell ref="M52:P52"/>
    <mergeCell ref="T52:U52"/>
    <mergeCell ref="M53:P53"/>
    <mergeCell ref="J36:K36"/>
    <mergeCell ref="S35:T35"/>
    <mergeCell ref="J35:K35"/>
    <mergeCell ref="R52:S52"/>
    <mergeCell ref="R49:S49"/>
    <mergeCell ref="H50:J50"/>
    <mergeCell ref="K50:M50"/>
    <mergeCell ref="A55:F55"/>
    <mergeCell ref="S6:T6"/>
    <mergeCell ref="S13:T13"/>
    <mergeCell ref="L49:M49"/>
    <mergeCell ref="D18:D21"/>
    <mergeCell ref="C18:C21"/>
    <mergeCell ref="L20:O20"/>
    <mergeCell ref="H21:K21"/>
    <mergeCell ref="L21:O21"/>
    <mergeCell ref="G18:G21"/>
    <mergeCell ref="S10:T10"/>
    <mergeCell ref="R53:S53"/>
    <mergeCell ref="A41:A43"/>
    <mergeCell ref="B41:B43"/>
    <mergeCell ref="C41:C42"/>
    <mergeCell ref="D41:D42"/>
    <mergeCell ref="C43:F43"/>
    <mergeCell ref="A25:A40"/>
    <mergeCell ref="J28:K28"/>
    <mergeCell ref="S28:T28"/>
    <mergeCell ref="J31:K31"/>
    <mergeCell ref="S31:T31"/>
    <mergeCell ref="H20:K20"/>
    <mergeCell ref="F15:F16"/>
  </mergeCells>
  <phoneticPr fontId="3" type="noConversion"/>
  <printOptions horizontalCentered="1"/>
  <pageMargins left="7.874015748031496E-2" right="7.874015748031496E-2" top="0.6692913385826772" bottom="0.15748031496062992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99"/>
  <sheetViews>
    <sheetView view="pageBreakPreview" zoomScale="130" zoomScaleNormal="100" zoomScaleSheetLayoutView="130" workbookViewId="0">
      <selection sqref="A1:W1"/>
    </sheetView>
  </sheetViews>
  <sheetFormatPr defaultRowHeight="16.5" x14ac:dyDescent="0.3"/>
  <cols>
    <col min="1" max="1" width="2.875" style="101" customWidth="1"/>
    <col min="2" max="2" width="8" style="101" customWidth="1"/>
    <col min="3" max="3" width="2.875" style="101" customWidth="1"/>
    <col min="4" max="4" width="8" style="102" customWidth="1"/>
    <col min="5" max="5" width="3.625" style="102" customWidth="1"/>
    <col min="6" max="6" width="9" style="102" customWidth="1"/>
    <col min="7" max="7" width="11" style="112" customWidth="1"/>
    <col min="8" max="8" width="6.25" style="104" customWidth="1"/>
    <col min="9" max="9" width="4" style="105" customWidth="1"/>
    <col min="10" max="10" width="2.25" style="105" customWidth="1"/>
    <col min="11" max="11" width="1.625" style="105" customWidth="1"/>
    <col min="12" max="12" width="1.875" style="105" customWidth="1"/>
    <col min="13" max="13" width="2.25" style="105" customWidth="1"/>
    <col min="14" max="14" width="1.875" style="105" customWidth="1"/>
    <col min="15" max="15" width="2.75" style="105" customWidth="1"/>
    <col min="16" max="16" width="2.125" style="105" customWidth="1"/>
    <col min="17" max="17" width="2.25" style="105" customWidth="1"/>
    <col min="18" max="18" width="3" style="105" customWidth="1"/>
    <col min="19" max="19" width="2.625" style="105" customWidth="1"/>
    <col min="20" max="21" width="1.875" style="105" customWidth="1"/>
    <col min="22" max="22" width="1.75" style="105" customWidth="1"/>
    <col min="23" max="23" width="7.25" style="106" customWidth="1"/>
    <col min="24" max="24" width="10.625" style="107" customWidth="1"/>
    <col min="25" max="31" width="6.625" style="107" customWidth="1"/>
    <col min="32" max="16384" width="9" style="107"/>
  </cols>
  <sheetData>
    <row r="1" spans="1:27" s="1" customFormat="1" ht="43.5" customHeight="1" x14ac:dyDescent="0.3">
      <c r="A1" s="328" t="s">
        <v>277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</row>
    <row r="2" spans="1:27" s="1" customFormat="1" ht="16.5" customHeight="1" thickBot="1" x14ac:dyDescent="0.35">
      <c r="A2" s="329" t="s">
        <v>95</v>
      </c>
      <c r="B2" s="329"/>
      <c r="C2" s="29"/>
      <c r="D2" s="29"/>
      <c r="E2" s="29"/>
      <c r="F2" s="508" t="s">
        <v>96</v>
      </c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</row>
    <row r="3" spans="1:27" s="98" customFormat="1" ht="19.5" customHeight="1" x14ac:dyDescent="0.3">
      <c r="A3" s="331" t="s">
        <v>2</v>
      </c>
      <c r="B3" s="332"/>
      <c r="C3" s="332"/>
      <c r="D3" s="332"/>
      <c r="E3" s="332"/>
      <c r="F3" s="509"/>
      <c r="G3" s="614" t="s">
        <v>97</v>
      </c>
      <c r="H3" s="616" t="s">
        <v>98</v>
      </c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7"/>
    </row>
    <row r="4" spans="1:27" s="98" customFormat="1" ht="19.5" customHeight="1" thickBot="1" x14ac:dyDescent="0.35">
      <c r="A4" s="341" t="s">
        <v>5</v>
      </c>
      <c r="B4" s="342"/>
      <c r="C4" s="343" t="s">
        <v>6</v>
      </c>
      <c r="D4" s="342"/>
      <c r="E4" s="343" t="s">
        <v>7</v>
      </c>
      <c r="F4" s="342"/>
      <c r="G4" s="615"/>
      <c r="H4" s="617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40"/>
    </row>
    <row r="5" spans="1:27" s="98" customFormat="1" ht="26.25" customHeight="1" thickTop="1" x14ac:dyDescent="0.3">
      <c r="A5" s="345">
        <v>1</v>
      </c>
      <c r="B5" s="347" t="s">
        <v>168</v>
      </c>
      <c r="C5" s="347">
        <v>11</v>
      </c>
      <c r="D5" s="446" t="s">
        <v>167</v>
      </c>
      <c r="E5" s="624">
        <v>111</v>
      </c>
      <c r="F5" s="143" t="s">
        <v>164</v>
      </c>
      <c r="G5" s="144">
        <f>V5</f>
        <v>452794320</v>
      </c>
      <c r="H5" s="635" t="s">
        <v>265</v>
      </c>
      <c r="I5" s="636"/>
      <c r="J5" s="636"/>
      <c r="K5" s="636"/>
      <c r="L5" s="164" t="s">
        <v>176</v>
      </c>
      <c r="M5" s="637">
        <v>37732860</v>
      </c>
      <c r="N5" s="637"/>
      <c r="O5" s="637"/>
      <c r="P5" s="637"/>
      <c r="Q5" s="150" t="s">
        <v>67</v>
      </c>
      <c r="R5" s="151">
        <v>12</v>
      </c>
      <c r="S5" s="628" t="s">
        <v>68</v>
      </c>
      <c r="T5" s="628"/>
      <c r="U5" s="152" t="s">
        <v>69</v>
      </c>
      <c r="V5" s="629">
        <f>M5*R5</f>
        <v>452794320</v>
      </c>
      <c r="W5" s="630"/>
      <c r="X5" s="98">
        <f>ROUND(V5/12,-1)</f>
        <v>37732860</v>
      </c>
    </row>
    <row r="6" spans="1:27" s="98" customFormat="1" ht="24.75" customHeight="1" x14ac:dyDescent="0.3">
      <c r="A6" s="345"/>
      <c r="B6" s="347"/>
      <c r="C6" s="347"/>
      <c r="D6" s="446"/>
      <c r="E6" s="560"/>
      <c r="F6" s="76" t="s">
        <v>159</v>
      </c>
      <c r="G6" s="135">
        <f>V6</f>
        <v>115350480</v>
      </c>
      <c r="H6" s="529" t="s">
        <v>209</v>
      </c>
      <c r="I6" s="530"/>
      <c r="J6" s="530"/>
      <c r="K6" s="530"/>
      <c r="L6" s="78" t="s">
        <v>176</v>
      </c>
      <c r="M6" s="550">
        <v>9612540</v>
      </c>
      <c r="N6" s="550"/>
      <c r="O6" s="550"/>
      <c r="P6" s="550"/>
      <c r="Q6" s="82" t="s">
        <v>67</v>
      </c>
      <c r="R6" s="83">
        <v>12</v>
      </c>
      <c r="S6" s="551" t="s">
        <v>68</v>
      </c>
      <c r="T6" s="551"/>
      <c r="U6" s="84" t="s">
        <v>69</v>
      </c>
      <c r="V6" s="582">
        <f>M6*R6</f>
        <v>115350480</v>
      </c>
      <c r="W6" s="583"/>
      <c r="X6" s="98">
        <f>ROUND(V6/12,-1)</f>
        <v>9612540</v>
      </c>
      <c r="Y6" s="169"/>
      <c r="Z6" s="173" t="s">
        <v>216</v>
      </c>
      <c r="AA6" s="173" t="s">
        <v>211</v>
      </c>
    </row>
    <row r="7" spans="1:27" s="98" customFormat="1" ht="17.25" customHeight="1" x14ac:dyDescent="0.3">
      <c r="A7" s="345"/>
      <c r="B7" s="347"/>
      <c r="C7" s="347"/>
      <c r="D7" s="446"/>
      <c r="E7" s="447">
        <v>112</v>
      </c>
      <c r="F7" s="552" t="s">
        <v>99</v>
      </c>
      <c r="G7" s="649">
        <f>V7+V9+V10</f>
        <v>66072015</v>
      </c>
      <c r="H7" s="528" t="s">
        <v>210</v>
      </c>
      <c r="I7" s="499"/>
      <c r="J7" s="499"/>
      <c r="K7" s="499"/>
      <c r="L7" s="83" t="s">
        <v>176</v>
      </c>
      <c r="M7" s="551">
        <v>3939900</v>
      </c>
      <c r="N7" s="551"/>
      <c r="O7" s="551"/>
      <c r="P7" s="551"/>
      <c r="Q7" s="82" t="s">
        <v>67</v>
      </c>
      <c r="R7" s="83">
        <v>12</v>
      </c>
      <c r="S7" s="551" t="s">
        <v>68</v>
      </c>
      <c r="T7" s="551"/>
      <c r="U7" s="84" t="s">
        <v>172</v>
      </c>
      <c r="V7" s="582">
        <f>M7*R7</f>
        <v>47278800</v>
      </c>
      <c r="W7" s="631"/>
      <c r="X7" s="98">
        <f>ROUND(V7/12,-1)</f>
        <v>3939900</v>
      </c>
      <c r="Y7" s="172" t="s">
        <v>214</v>
      </c>
      <c r="Z7" s="170">
        <v>3795200</v>
      </c>
      <c r="AA7" s="172">
        <v>1000000</v>
      </c>
    </row>
    <row r="8" spans="1:27" s="98" customFormat="1" ht="11.25" customHeight="1" x14ac:dyDescent="0.3">
      <c r="A8" s="345"/>
      <c r="B8" s="347"/>
      <c r="C8" s="347"/>
      <c r="D8" s="446"/>
      <c r="E8" s="479"/>
      <c r="F8" s="596"/>
      <c r="G8" s="650"/>
      <c r="H8" s="640" t="s">
        <v>266</v>
      </c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79"/>
      <c r="V8" s="136"/>
      <c r="W8" s="154"/>
      <c r="Y8" s="171"/>
      <c r="Z8" s="168"/>
      <c r="AA8" s="171"/>
    </row>
    <row r="9" spans="1:27" s="98" customFormat="1" ht="17.25" customHeight="1" x14ac:dyDescent="0.3">
      <c r="A9" s="345"/>
      <c r="B9" s="347"/>
      <c r="C9" s="347"/>
      <c r="D9" s="446"/>
      <c r="E9" s="479"/>
      <c r="F9" s="596"/>
      <c r="G9" s="650"/>
      <c r="H9" s="535" t="s">
        <v>157</v>
      </c>
      <c r="I9" s="519"/>
      <c r="J9" s="432">
        <v>60000</v>
      </c>
      <c r="K9" s="432"/>
      <c r="L9" s="432"/>
      <c r="M9" s="432"/>
      <c r="N9" s="67" t="s">
        <v>67</v>
      </c>
      <c r="O9" s="67">
        <v>13</v>
      </c>
      <c r="P9" s="67" t="s">
        <v>63</v>
      </c>
      <c r="Q9" s="67" t="s">
        <v>67</v>
      </c>
      <c r="R9" s="78">
        <v>12</v>
      </c>
      <c r="S9" s="432" t="s">
        <v>68</v>
      </c>
      <c r="T9" s="432"/>
      <c r="U9" s="67" t="s">
        <v>69</v>
      </c>
      <c r="V9" s="536">
        <f t="shared" ref="V9" si="0">J9*O9*R9</f>
        <v>9360000</v>
      </c>
      <c r="W9" s="632"/>
      <c r="Y9" s="171"/>
      <c r="Z9" s="168"/>
      <c r="AA9" s="171"/>
    </row>
    <row r="10" spans="1:27" s="98" customFormat="1" ht="17.25" customHeight="1" x14ac:dyDescent="0.3">
      <c r="A10" s="345"/>
      <c r="B10" s="347"/>
      <c r="C10" s="347"/>
      <c r="D10" s="446"/>
      <c r="E10" s="479"/>
      <c r="F10" s="553"/>
      <c r="G10" s="651"/>
      <c r="H10" s="638" t="s">
        <v>156</v>
      </c>
      <c r="I10" s="544"/>
      <c r="J10" s="545">
        <v>37732860</v>
      </c>
      <c r="K10" s="545"/>
      <c r="L10" s="545"/>
      <c r="M10" s="545"/>
      <c r="N10" s="146" t="s">
        <v>67</v>
      </c>
      <c r="O10" s="639" t="s">
        <v>206</v>
      </c>
      <c r="P10" s="639"/>
      <c r="Q10" s="545" t="s">
        <v>207</v>
      </c>
      <c r="R10" s="545"/>
      <c r="S10" s="545"/>
      <c r="T10" s="545"/>
      <c r="U10" s="146" t="s">
        <v>208</v>
      </c>
      <c r="V10" s="633">
        <f>J10*O10</f>
        <v>9433215</v>
      </c>
      <c r="W10" s="634"/>
      <c r="Y10" s="171"/>
      <c r="Z10" s="168"/>
      <c r="AA10" s="171"/>
    </row>
    <row r="11" spans="1:27" s="98" customFormat="1" ht="17.25" customHeight="1" x14ac:dyDescent="0.3">
      <c r="A11" s="345"/>
      <c r="B11" s="347"/>
      <c r="C11" s="347"/>
      <c r="D11" s="446"/>
      <c r="E11" s="479"/>
      <c r="F11" s="552" t="s">
        <v>100</v>
      </c>
      <c r="G11" s="649">
        <f>V11+V13+V14</f>
        <v>11468775</v>
      </c>
      <c r="H11" s="528" t="s">
        <v>222</v>
      </c>
      <c r="I11" s="499"/>
      <c r="J11" s="499"/>
      <c r="K11" s="499"/>
      <c r="L11" s="83" t="s">
        <v>176</v>
      </c>
      <c r="M11" s="551">
        <v>755470</v>
      </c>
      <c r="N11" s="551"/>
      <c r="O11" s="551"/>
      <c r="P11" s="551"/>
      <c r="Q11" s="67" t="s">
        <v>67</v>
      </c>
      <c r="R11" s="78">
        <v>12</v>
      </c>
      <c r="S11" s="432" t="s">
        <v>68</v>
      </c>
      <c r="T11" s="432"/>
      <c r="U11" s="67" t="s">
        <v>172</v>
      </c>
      <c r="V11" s="536">
        <f>M11*R11</f>
        <v>9065640</v>
      </c>
      <c r="W11" s="632"/>
      <c r="X11" s="98">
        <f>ROUND(V11/12,-1)</f>
        <v>755470</v>
      </c>
      <c r="Y11" s="172" t="s">
        <v>215</v>
      </c>
      <c r="Z11" s="170">
        <v>658520</v>
      </c>
      <c r="AA11" s="172">
        <v>100000</v>
      </c>
    </row>
    <row r="12" spans="1:27" s="98" customFormat="1" ht="11.25" customHeight="1" x14ac:dyDescent="0.3">
      <c r="A12" s="345"/>
      <c r="B12" s="347"/>
      <c r="C12" s="347"/>
      <c r="D12" s="446"/>
      <c r="E12" s="479"/>
      <c r="F12" s="596"/>
      <c r="G12" s="650"/>
      <c r="H12" s="640" t="s">
        <v>223</v>
      </c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67"/>
      <c r="V12" s="136"/>
      <c r="W12" s="154"/>
      <c r="Y12" s="168"/>
      <c r="Z12" s="168"/>
      <c r="AA12" s="168"/>
    </row>
    <row r="13" spans="1:27" s="98" customFormat="1" ht="13.5" customHeight="1" x14ac:dyDescent="0.3">
      <c r="A13" s="345"/>
      <c r="B13" s="347"/>
      <c r="C13" s="347"/>
      <c r="D13" s="446"/>
      <c r="E13" s="479"/>
      <c r="F13" s="596"/>
      <c r="G13" s="650"/>
      <c r="H13" s="535" t="s">
        <v>157</v>
      </c>
      <c r="I13" s="519"/>
      <c r="J13" s="432">
        <v>60000</v>
      </c>
      <c r="K13" s="432"/>
      <c r="L13" s="432"/>
      <c r="M13" s="432"/>
      <c r="N13" s="67" t="s">
        <v>67</v>
      </c>
      <c r="O13" s="67">
        <v>0</v>
      </c>
      <c r="P13" s="67" t="s">
        <v>63</v>
      </c>
      <c r="Q13" s="67" t="s">
        <v>67</v>
      </c>
      <c r="R13" s="78">
        <v>12</v>
      </c>
      <c r="S13" s="432" t="s">
        <v>68</v>
      </c>
      <c r="T13" s="432"/>
      <c r="U13" s="67" t="s">
        <v>69</v>
      </c>
      <c r="V13" s="536">
        <f>J13*O13*R13</f>
        <v>0</v>
      </c>
      <c r="W13" s="632"/>
      <c r="X13" s="98">
        <f t="shared" ref="X13" si="1">J13*O13</f>
        <v>0</v>
      </c>
    </row>
    <row r="14" spans="1:27" s="98" customFormat="1" ht="17.25" customHeight="1" x14ac:dyDescent="0.3">
      <c r="A14" s="345"/>
      <c r="B14" s="347"/>
      <c r="C14" s="347"/>
      <c r="D14" s="446"/>
      <c r="E14" s="448"/>
      <c r="F14" s="553"/>
      <c r="G14" s="651"/>
      <c r="H14" s="638" t="s">
        <v>156</v>
      </c>
      <c r="I14" s="544"/>
      <c r="J14" s="545">
        <v>9612540</v>
      </c>
      <c r="K14" s="545"/>
      <c r="L14" s="545"/>
      <c r="M14" s="545"/>
      <c r="N14" s="146" t="s">
        <v>67</v>
      </c>
      <c r="O14" s="639" t="s">
        <v>206</v>
      </c>
      <c r="P14" s="639"/>
      <c r="Q14" s="545" t="s">
        <v>207</v>
      </c>
      <c r="R14" s="545"/>
      <c r="S14" s="545"/>
      <c r="T14" s="545"/>
      <c r="U14" s="146" t="s">
        <v>208</v>
      </c>
      <c r="V14" s="633">
        <f>J14*O14</f>
        <v>2403135</v>
      </c>
      <c r="W14" s="634"/>
    </row>
    <row r="15" spans="1:27" s="98" customFormat="1" ht="17.25" customHeight="1" x14ac:dyDescent="0.3">
      <c r="A15" s="353"/>
      <c r="B15" s="347"/>
      <c r="C15" s="347"/>
      <c r="D15" s="446"/>
      <c r="E15" s="63">
        <v>113</v>
      </c>
      <c r="F15" s="75" t="s">
        <v>38</v>
      </c>
      <c r="G15" s="65">
        <f>V15</f>
        <v>0</v>
      </c>
      <c r="H15" s="520"/>
      <c r="I15" s="521"/>
      <c r="J15" s="522"/>
      <c r="K15" s="522"/>
      <c r="L15" s="522"/>
      <c r="M15" s="522"/>
      <c r="N15" s="66"/>
      <c r="O15" s="67"/>
      <c r="P15" s="66"/>
      <c r="Q15" s="584"/>
      <c r="R15" s="584"/>
      <c r="S15" s="522"/>
      <c r="T15" s="522"/>
      <c r="U15" s="67"/>
      <c r="V15" s="584"/>
      <c r="W15" s="585"/>
    </row>
    <row r="16" spans="1:27" s="98" customFormat="1" ht="17.25" customHeight="1" x14ac:dyDescent="0.3">
      <c r="A16" s="353"/>
      <c r="B16" s="347"/>
      <c r="C16" s="347"/>
      <c r="D16" s="446"/>
      <c r="E16" s="352">
        <v>115</v>
      </c>
      <c r="F16" s="647" t="s">
        <v>169</v>
      </c>
      <c r="G16" s="33">
        <f>X5+X7</f>
        <v>41672760</v>
      </c>
      <c r="H16" s="586" t="s">
        <v>170</v>
      </c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500"/>
    </row>
    <row r="17" spans="1:25" s="98" customFormat="1" ht="17.25" customHeight="1" x14ac:dyDescent="0.3">
      <c r="A17" s="353"/>
      <c r="B17" s="347"/>
      <c r="C17" s="347"/>
      <c r="D17" s="446"/>
      <c r="E17" s="560"/>
      <c r="F17" s="648"/>
      <c r="G17" s="33">
        <v>4368010</v>
      </c>
      <c r="H17" s="586" t="s">
        <v>171</v>
      </c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  <c r="W17" s="500"/>
    </row>
    <row r="18" spans="1:25" s="98" customFormat="1" ht="11.25" customHeight="1" x14ac:dyDescent="0.3">
      <c r="A18" s="353"/>
      <c r="B18" s="347"/>
      <c r="C18" s="347"/>
      <c r="D18" s="446"/>
      <c r="E18" s="625">
        <v>116</v>
      </c>
      <c r="F18" s="604" t="s">
        <v>151</v>
      </c>
      <c r="G18" s="606">
        <v>60298638</v>
      </c>
      <c r="H18" s="528" t="s">
        <v>101</v>
      </c>
      <c r="I18" s="499"/>
      <c r="J18" s="499"/>
      <c r="K18" s="551">
        <f>V7+V5</f>
        <v>500073120</v>
      </c>
      <c r="L18" s="551"/>
      <c r="M18" s="551"/>
      <c r="N18" s="551"/>
      <c r="O18" s="551"/>
      <c r="P18" s="82" t="s">
        <v>67</v>
      </c>
      <c r="Q18" s="608">
        <v>4.5</v>
      </c>
      <c r="R18" s="608"/>
      <c r="S18" s="87" t="s">
        <v>72</v>
      </c>
      <c r="T18" s="82" t="s">
        <v>67</v>
      </c>
      <c r="U18" s="87"/>
      <c r="V18" s="84" t="s">
        <v>69</v>
      </c>
      <c r="W18" s="88">
        <f>K18*Q18%</f>
        <v>22503290.399999999</v>
      </c>
      <c r="X18" s="611"/>
      <c r="Y18" s="611"/>
    </row>
    <row r="19" spans="1:25" s="98" customFormat="1" ht="11.25" customHeight="1" x14ac:dyDescent="0.3">
      <c r="A19" s="353"/>
      <c r="B19" s="347"/>
      <c r="C19" s="347"/>
      <c r="D19" s="446"/>
      <c r="E19" s="626"/>
      <c r="F19" s="605"/>
      <c r="G19" s="607"/>
      <c r="H19" s="535" t="s">
        <v>102</v>
      </c>
      <c r="I19" s="519"/>
      <c r="J19" s="519"/>
      <c r="K19" s="432">
        <f>K18</f>
        <v>500073120</v>
      </c>
      <c r="L19" s="432"/>
      <c r="M19" s="432"/>
      <c r="N19" s="432"/>
      <c r="O19" s="432"/>
      <c r="P19" s="67" t="s">
        <v>67</v>
      </c>
      <c r="Q19" s="609">
        <v>3.5449999999999999</v>
      </c>
      <c r="R19" s="610"/>
      <c r="S19" s="68" t="s">
        <v>72</v>
      </c>
      <c r="T19" s="67" t="s">
        <v>67</v>
      </c>
      <c r="U19" s="68"/>
      <c r="V19" s="79" t="s">
        <v>69</v>
      </c>
      <c r="W19" s="89">
        <f>K19*Q19%</f>
        <v>17727592.104000002</v>
      </c>
      <c r="X19" s="24"/>
    </row>
    <row r="20" spans="1:25" s="98" customFormat="1" ht="11.25" customHeight="1" x14ac:dyDescent="0.3">
      <c r="A20" s="353"/>
      <c r="B20" s="347"/>
      <c r="C20" s="347"/>
      <c r="D20" s="446"/>
      <c r="E20" s="626"/>
      <c r="F20" s="605"/>
      <c r="G20" s="607"/>
      <c r="H20" s="535" t="s">
        <v>103</v>
      </c>
      <c r="I20" s="519"/>
      <c r="J20" s="519"/>
      <c r="K20" s="432">
        <f>W19</f>
        <v>17727592.104000002</v>
      </c>
      <c r="L20" s="432"/>
      <c r="M20" s="432"/>
      <c r="N20" s="432"/>
      <c r="O20" s="432"/>
      <c r="P20" s="67" t="s">
        <v>67</v>
      </c>
      <c r="Q20" s="612">
        <v>12.81</v>
      </c>
      <c r="R20" s="613"/>
      <c r="S20" s="68" t="s">
        <v>72</v>
      </c>
      <c r="T20" s="67" t="s">
        <v>67</v>
      </c>
      <c r="U20" s="68"/>
      <c r="V20" s="79" t="s">
        <v>69</v>
      </c>
      <c r="W20" s="89">
        <f>K20*Q20%</f>
        <v>2270904.5485224002</v>
      </c>
      <c r="X20" s="99"/>
    </row>
    <row r="21" spans="1:25" s="98" customFormat="1" ht="11.25" customHeight="1" x14ac:dyDescent="0.3">
      <c r="A21" s="353"/>
      <c r="B21" s="347"/>
      <c r="C21" s="347"/>
      <c r="D21" s="446"/>
      <c r="E21" s="626"/>
      <c r="F21" s="605"/>
      <c r="G21" s="607"/>
      <c r="H21" s="535" t="s">
        <v>104</v>
      </c>
      <c r="I21" s="519"/>
      <c r="J21" s="519"/>
      <c r="K21" s="432">
        <f>K19</f>
        <v>500073120</v>
      </c>
      <c r="L21" s="432"/>
      <c r="M21" s="432"/>
      <c r="N21" s="432"/>
      <c r="O21" s="432"/>
      <c r="P21" s="67" t="s">
        <v>67</v>
      </c>
      <c r="Q21" s="612">
        <v>1.1499999999999999</v>
      </c>
      <c r="R21" s="613"/>
      <c r="S21" s="68" t="s">
        <v>72</v>
      </c>
      <c r="T21" s="67" t="s">
        <v>67</v>
      </c>
      <c r="U21" s="68"/>
      <c r="V21" s="79" t="s">
        <v>69</v>
      </c>
      <c r="W21" s="89">
        <f>K21*Q21%</f>
        <v>5750840.8799999999</v>
      </c>
      <c r="X21" s="99"/>
    </row>
    <row r="22" spans="1:25" s="98" customFormat="1" ht="11.25" customHeight="1" x14ac:dyDescent="0.3">
      <c r="A22" s="353"/>
      <c r="B22" s="347"/>
      <c r="C22" s="347"/>
      <c r="D22" s="446"/>
      <c r="E22" s="626"/>
      <c r="F22" s="605"/>
      <c r="G22" s="607"/>
      <c r="H22" s="535" t="s">
        <v>105</v>
      </c>
      <c r="I22" s="519"/>
      <c r="J22" s="519"/>
      <c r="K22" s="432">
        <f>K21</f>
        <v>500073120</v>
      </c>
      <c r="L22" s="432"/>
      <c r="M22" s="432"/>
      <c r="N22" s="432"/>
      <c r="O22" s="432"/>
      <c r="P22" s="67" t="s">
        <v>67</v>
      </c>
      <c r="Q22" s="602">
        <v>0.76300000000000001</v>
      </c>
      <c r="R22" s="603"/>
      <c r="S22" s="68" t="s">
        <v>72</v>
      </c>
      <c r="T22" s="67" t="s">
        <v>67</v>
      </c>
      <c r="U22" s="68"/>
      <c r="V22" s="79" t="s">
        <v>69</v>
      </c>
      <c r="W22" s="89">
        <f t="shared" ref="W22:W27" si="2">K22*Q22%</f>
        <v>3815557.9056000002</v>
      </c>
      <c r="X22" s="99"/>
    </row>
    <row r="23" spans="1:25" s="98" customFormat="1" ht="11.25" customHeight="1" x14ac:dyDescent="0.3">
      <c r="A23" s="353"/>
      <c r="B23" s="347"/>
      <c r="C23" s="347"/>
      <c r="D23" s="446"/>
      <c r="E23" s="626"/>
      <c r="F23" s="604" t="s">
        <v>152</v>
      </c>
      <c r="G23" s="606">
        <f>SUM(W23:W27)</f>
        <v>9714348.870857399</v>
      </c>
      <c r="H23" s="528" t="s">
        <v>101</v>
      </c>
      <c r="I23" s="499"/>
      <c r="J23" s="499"/>
      <c r="K23" s="551">
        <f>V11+V6-72000000</f>
        <v>52416120</v>
      </c>
      <c r="L23" s="551"/>
      <c r="M23" s="551"/>
      <c r="N23" s="551"/>
      <c r="O23" s="551"/>
      <c r="P23" s="82" t="s">
        <v>67</v>
      </c>
      <c r="Q23" s="608">
        <v>4.5</v>
      </c>
      <c r="R23" s="608"/>
      <c r="S23" s="87" t="s">
        <v>72</v>
      </c>
      <c r="T23" s="82" t="s">
        <v>67</v>
      </c>
      <c r="U23" s="87"/>
      <c r="V23" s="84" t="s">
        <v>69</v>
      </c>
      <c r="W23" s="88">
        <f t="shared" si="2"/>
        <v>2358725.4</v>
      </c>
      <c r="X23" s="165" t="s">
        <v>212</v>
      </c>
      <c r="Y23" s="165"/>
    </row>
    <row r="24" spans="1:25" s="98" customFormat="1" ht="11.25" customHeight="1" x14ac:dyDescent="0.3">
      <c r="A24" s="353"/>
      <c r="B24" s="347"/>
      <c r="C24" s="347"/>
      <c r="D24" s="446"/>
      <c r="E24" s="626"/>
      <c r="F24" s="605"/>
      <c r="G24" s="607"/>
      <c r="H24" s="535" t="s">
        <v>102</v>
      </c>
      <c r="I24" s="519"/>
      <c r="J24" s="519"/>
      <c r="K24" s="432">
        <f>V6+V11</f>
        <v>124416120</v>
      </c>
      <c r="L24" s="432"/>
      <c r="M24" s="432"/>
      <c r="N24" s="432"/>
      <c r="O24" s="432"/>
      <c r="P24" s="67" t="s">
        <v>67</v>
      </c>
      <c r="Q24" s="609">
        <v>3.5449999999999999</v>
      </c>
      <c r="R24" s="610"/>
      <c r="S24" s="68" t="s">
        <v>72</v>
      </c>
      <c r="T24" s="67" t="s">
        <v>67</v>
      </c>
      <c r="U24" s="68"/>
      <c r="V24" s="79" t="s">
        <v>69</v>
      </c>
      <c r="W24" s="89">
        <f t="shared" si="2"/>
        <v>4410551.4539999999</v>
      </c>
      <c r="X24" s="99"/>
    </row>
    <row r="25" spans="1:25" s="98" customFormat="1" ht="11.25" customHeight="1" x14ac:dyDescent="0.3">
      <c r="A25" s="353"/>
      <c r="B25" s="347"/>
      <c r="C25" s="347"/>
      <c r="D25" s="446"/>
      <c r="E25" s="626"/>
      <c r="F25" s="605"/>
      <c r="G25" s="607"/>
      <c r="H25" s="535" t="s">
        <v>103</v>
      </c>
      <c r="I25" s="519"/>
      <c r="J25" s="519"/>
      <c r="K25" s="432">
        <f>W24</f>
        <v>4410551.4539999999</v>
      </c>
      <c r="L25" s="432"/>
      <c r="M25" s="432"/>
      <c r="N25" s="432"/>
      <c r="O25" s="432"/>
      <c r="P25" s="67" t="s">
        <v>67</v>
      </c>
      <c r="Q25" s="612">
        <v>12.81</v>
      </c>
      <c r="R25" s="613"/>
      <c r="S25" s="68" t="s">
        <v>72</v>
      </c>
      <c r="T25" s="67" t="s">
        <v>67</v>
      </c>
      <c r="U25" s="68"/>
      <c r="V25" s="79" t="s">
        <v>69</v>
      </c>
      <c r="W25" s="89">
        <f t="shared" si="2"/>
        <v>564991.64125739993</v>
      </c>
      <c r="X25" s="99"/>
    </row>
    <row r="26" spans="1:25" s="98" customFormat="1" ht="11.25" customHeight="1" x14ac:dyDescent="0.3">
      <c r="A26" s="353"/>
      <c r="B26" s="347"/>
      <c r="C26" s="347"/>
      <c r="D26" s="446"/>
      <c r="E26" s="626"/>
      <c r="F26" s="605"/>
      <c r="G26" s="607"/>
      <c r="H26" s="535" t="s">
        <v>104</v>
      </c>
      <c r="I26" s="519"/>
      <c r="J26" s="519"/>
      <c r="K26" s="432">
        <f>K24</f>
        <v>124416120</v>
      </c>
      <c r="L26" s="432"/>
      <c r="M26" s="432"/>
      <c r="N26" s="432"/>
      <c r="O26" s="432"/>
      <c r="P26" s="67" t="s">
        <v>67</v>
      </c>
      <c r="Q26" s="612">
        <v>1.1499999999999999</v>
      </c>
      <c r="R26" s="613"/>
      <c r="S26" s="68" t="s">
        <v>72</v>
      </c>
      <c r="T26" s="67" t="s">
        <v>67</v>
      </c>
      <c r="U26" s="68"/>
      <c r="V26" s="79" t="s">
        <v>69</v>
      </c>
      <c r="W26" s="89">
        <f t="shared" si="2"/>
        <v>1430785.38</v>
      </c>
      <c r="X26" s="99"/>
    </row>
    <row r="27" spans="1:25" s="98" customFormat="1" ht="11.25" customHeight="1" x14ac:dyDescent="0.3">
      <c r="A27" s="353"/>
      <c r="B27" s="347"/>
      <c r="C27" s="347"/>
      <c r="D27" s="446"/>
      <c r="E27" s="627"/>
      <c r="F27" s="605"/>
      <c r="G27" s="607"/>
      <c r="H27" s="520" t="s">
        <v>105</v>
      </c>
      <c r="I27" s="521"/>
      <c r="J27" s="521"/>
      <c r="K27" s="522">
        <f>K26</f>
        <v>124416120</v>
      </c>
      <c r="L27" s="522"/>
      <c r="M27" s="522"/>
      <c r="N27" s="522"/>
      <c r="O27" s="522"/>
      <c r="P27" s="66" t="s">
        <v>67</v>
      </c>
      <c r="Q27" s="602">
        <v>0.76300000000000001</v>
      </c>
      <c r="R27" s="603"/>
      <c r="S27" s="90" t="s">
        <v>72</v>
      </c>
      <c r="T27" s="66" t="s">
        <v>67</v>
      </c>
      <c r="U27" s="90"/>
      <c r="V27" s="81" t="s">
        <v>69</v>
      </c>
      <c r="W27" s="91">
        <f t="shared" si="2"/>
        <v>949294.99560000002</v>
      </c>
      <c r="X27" s="99"/>
    </row>
    <row r="28" spans="1:25" s="98" customFormat="1" ht="17.25" customHeight="1" x14ac:dyDescent="0.3">
      <c r="A28" s="353"/>
      <c r="B28" s="347"/>
      <c r="C28" s="534"/>
      <c r="D28" s="532"/>
      <c r="E28" s="533" t="s">
        <v>39</v>
      </c>
      <c r="F28" s="533"/>
      <c r="G28" s="198">
        <f>SUM(G5:G27)</f>
        <v>761739346.87085736</v>
      </c>
      <c r="H28" s="199"/>
      <c r="I28" s="199"/>
      <c r="J28" s="199"/>
      <c r="K28" s="200"/>
      <c r="L28" s="200"/>
      <c r="M28" s="200"/>
      <c r="N28" s="200"/>
      <c r="O28" s="200"/>
      <c r="P28" s="199"/>
      <c r="Q28" s="201"/>
      <c r="R28" s="200"/>
      <c r="S28" s="200"/>
      <c r="T28" s="199"/>
      <c r="U28" s="200"/>
      <c r="V28" s="202"/>
      <c r="W28" s="203"/>
      <c r="X28" s="99"/>
    </row>
    <row r="29" spans="1:25" s="100" customFormat="1" ht="9.75" customHeight="1" x14ac:dyDescent="0.3">
      <c r="A29" s="353"/>
      <c r="B29" s="347"/>
      <c r="C29" s="352">
        <v>12</v>
      </c>
      <c r="D29" s="445" t="s">
        <v>40</v>
      </c>
      <c r="E29" s="437">
        <v>121</v>
      </c>
      <c r="F29" s="524" t="s">
        <v>41</v>
      </c>
      <c r="G29" s="594">
        <f>SUM(V29:W32)</f>
        <v>4200000</v>
      </c>
      <c r="H29" s="591" t="s">
        <v>143</v>
      </c>
      <c r="I29" s="591"/>
      <c r="J29" s="591"/>
      <c r="K29" s="592" t="s">
        <v>73</v>
      </c>
      <c r="L29" s="592"/>
      <c r="M29" s="592">
        <v>100000</v>
      </c>
      <c r="N29" s="592"/>
      <c r="O29" s="592"/>
      <c r="P29" s="592"/>
      <c r="Q29" s="119" t="s">
        <v>67</v>
      </c>
      <c r="R29" s="92">
        <v>6</v>
      </c>
      <c r="S29" s="592" t="s">
        <v>68</v>
      </c>
      <c r="T29" s="592"/>
      <c r="U29" s="93" t="s">
        <v>69</v>
      </c>
      <c r="V29" s="587">
        <f>M29*R29</f>
        <v>600000</v>
      </c>
      <c r="W29" s="588"/>
    </row>
    <row r="30" spans="1:25" s="100" customFormat="1" ht="9.75" customHeight="1" x14ac:dyDescent="0.3">
      <c r="A30" s="353"/>
      <c r="B30" s="347"/>
      <c r="C30" s="347"/>
      <c r="D30" s="446"/>
      <c r="E30" s="437"/>
      <c r="F30" s="524"/>
      <c r="G30" s="594"/>
      <c r="H30" s="519" t="s">
        <v>144</v>
      </c>
      <c r="I30" s="519"/>
      <c r="J30" s="519"/>
      <c r="K30" s="432" t="s">
        <v>73</v>
      </c>
      <c r="L30" s="432"/>
      <c r="M30" s="432">
        <v>100000</v>
      </c>
      <c r="N30" s="432"/>
      <c r="O30" s="432"/>
      <c r="P30" s="432"/>
      <c r="Q30" s="67" t="s">
        <v>67</v>
      </c>
      <c r="R30" s="78">
        <v>12</v>
      </c>
      <c r="S30" s="432" t="s">
        <v>68</v>
      </c>
      <c r="T30" s="432"/>
      <c r="U30" s="79" t="s">
        <v>69</v>
      </c>
      <c r="V30" s="536">
        <f>M30*R30</f>
        <v>1200000</v>
      </c>
      <c r="W30" s="581"/>
    </row>
    <row r="31" spans="1:25" s="100" customFormat="1" ht="9.75" customHeight="1" x14ac:dyDescent="0.3">
      <c r="A31" s="353"/>
      <c r="B31" s="347"/>
      <c r="C31" s="347"/>
      <c r="D31" s="446"/>
      <c r="E31" s="437"/>
      <c r="F31" s="524"/>
      <c r="G31" s="594"/>
      <c r="H31" s="535" t="s">
        <v>175</v>
      </c>
      <c r="I31" s="519"/>
      <c r="J31" s="519"/>
      <c r="K31" s="432" t="s">
        <v>176</v>
      </c>
      <c r="L31" s="432"/>
      <c r="M31" s="432">
        <v>150000</v>
      </c>
      <c r="N31" s="432"/>
      <c r="O31" s="432"/>
      <c r="P31" s="432"/>
      <c r="Q31" s="67" t="s">
        <v>67</v>
      </c>
      <c r="R31" s="78">
        <v>12</v>
      </c>
      <c r="S31" s="432" t="s">
        <v>174</v>
      </c>
      <c r="T31" s="432"/>
      <c r="U31" s="79" t="s">
        <v>69</v>
      </c>
      <c r="V31" s="536">
        <f>M31*R31</f>
        <v>1800000</v>
      </c>
      <c r="W31" s="581"/>
    </row>
    <row r="32" spans="1:25" s="100" customFormat="1" ht="9.75" customHeight="1" x14ac:dyDescent="0.3">
      <c r="A32" s="353"/>
      <c r="B32" s="347"/>
      <c r="C32" s="347"/>
      <c r="D32" s="446"/>
      <c r="E32" s="437"/>
      <c r="F32" s="524"/>
      <c r="G32" s="594"/>
      <c r="H32" s="520" t="s">
        <v>106</v>
      </c>
      <c r="I32" s="521"/>
      <c r="J32" s="521"/>
      <c r="K32" s="522" t="s">
        <v>73</v>
      </c>
      <c r="L32" s="522"/>
      <c r="M32" s="522">
        <v>100000</v>
      </c>
      <c r="N32" s="522"/>
      <c r="O32" s="522"/>
      <c r="P32" s="522"/>
      <c r="Q32" s="66" t="s">
        <v>67</v>
      </c>
      <c r="R32" s="80">
        <v>6</v>
      </c>
      <c r="S32" s="522" t="s">
        <v>68</v>
      </c>
      <c r="T32" s="522"/>
      <c r="U32" s="81" t="s">
        <v>69</v>
      </c>
      <c r="V32" s="584">
        <f>M32*R32</f>
        <v>600000</v>
      </c>
      <c r="W32" s="585"/>
    </row>
    <row r="33" spans="1:23" s="100" customFormat="1" ht="17.25" customHeight="1" x14ac:dyDescent="0.3">
      <c r="A33" s="353"/>
      <c r="B33" s="347"/>
      <c r="C33" s="347"/>
      <c r="D33" s="347"/>
      <c r="E33" s="63">
        <v>122</v>
      </c>
      <c r="F33" s="76" t="s">
        <v>42</v>
      </c>
      <c r="G33" s="55">
        <f>V33</f>
        <v>14400000</v>
      </c>
      <c r="H33" s="593" t="s">
        <v>177</v>
      </c>
      <c r="I33" s="521"/>
      <c r="J33" s="522">
        <v>1200000</v>
      </c>
      <c r="K33" s="522"/>
      <c r="L33" s="522"/>
      <c r="M33" s="522"/>
      <c r="N33" s="67"/>
      <c r="O33" s="67"/>
      <c r="P33" s="67"/>
      <c r="Q33" s="67"/>
      <c r="R33" s="78">
        <v>12</v>
      </c>
      <c r="S33" s="522" t="s">
        <v>68</v>
      </c>
      <c r="T33" s="522"/>
      <c r="U33" s="79" t="s">
        <v>69</v>
      </c>
      <c r="V33" s="584">
        <f>J33*R33</f>
        <v>14400000</v>
      </c>
      <c r="W33" s="585"/>
    </row>
    <row r="34" spans="1:23" s="100" customFormat="1" ht="9.75" customHeight="1" x14ac:dyDescent="0.3">
      <c r="A34" s="353"/>
      <c r="B34" s="347"/>
      <c r="C34" s="347"/>
      <c r="D34" s="347"/>
      <c r="E34" s="354">
        <v>123</v>
      </c>
      <c r="F34" s="596" t="s">
        <v>43</v>
      </c>
      <c r="G34" s="597">
        <f>SUM(V34:W36)</f>
        <v>500000</v>
      </c>
      <c r="H34" s="586" t="s">
        <v>145</v>
      </c>
      <c r="I34" s="499"/>
      <c r="J34" s="499"/>
      <c r="K34" s="551"/>
      <c r="L34" s="551"/>
      <c r="M34" s="551">
        <v>100000</v>
      </c>
      <c r="N34" s="551"/>
      <c r="O34" s="551"/>
      <c r="P34" s="551"/>
      <c r="Q34" s="82" t="s">
        <v>67</v>
      </c>
      <c r="R34" s="83">
        <v>4</v>
      </c>
      <c r="S34" s="551" t="s">
        <v>107</v>
      </c>
      <c r="T34" s="551"/>
      <c r="U34" s="84" t="s">
        <v>69</v>
      </c>
      <c r="V34" s="582">
        <f>M34*R34</f>
        <v>400000</v>
      </c>
      <c r="W34" s="583"/>
    </row>
    <row r="35" spans="1:23" s="100" customFormat="1" ht="9.75" customHeight="1" x14ac:dyDescent="0.3">
      <c r="A35" s="353"/>
      <c r="B35" s="347"/>
      <c r="C35" s="347"/>
      <c r="D35" s="347"/>
      <c r="E35" s="355"/>
      <c r="F35" s="596"/>
      <c r="G35" s="597"/>
      <c r="H35" s="518" t="s">
        <v>178</v>
      </c>
      <c r="I35" s="519"/>
      <c r="J35" s="519"/>
      <c r="K35" s="432"/>
      <c r="L35" s="432"/>
      <c r="M35" s="432"/>
      <c r="N35" s="432"/>
      <c r="O35" s="432"/>
      <c r="P35" s="432"/>
      <c r="Q35" s="67" t="s">
        <v>67</v>
      </c>
      <c r="R35" s="78">
        <v>12</v>
      </c>
      <c r="S35" s="432" t="s">
        <v>68</v>
      </c>
      <c r="T35" s="432"/>
      <c r="U35" s="79" t="s">
        <v>69</v>
      </c>
      <c r="V35" s="536">
        <f>M35*R35</f>
        <v>0</v>
      </c>
      <c r="W35" s="581"/>
    </row>
    <row r="36" spans="1:23" s="100" customFormat="1" ht="9.75" customHeight="1" x14ac:dyDescent="0.3">
      <c r="A36" s="353"/>
      <c r="B36" s="347"/>
      <c r="C36" s="347"/>
      <c r="D36" s="347"/>
      <c r="E36" s="595"/>
      <c r="F36" s="553"/>
      <c r="G36" s="598"/>
      <c r="H36" s="593" t="s">
        <v>108</v>
      </c>
      <c r="I36" s="521"/>
      <c r="J36" s="521"/>
      <c r="K36" s="522"/>
      <c r="L36" s="522"/>
      <c r="M36" s="522">
        <v>50000</v>
      </c>
      <c r="N36" s="522"/>
      <c r="O36" s="522"/>
      <c r="P36" s="522"/>
      <c r="Q36" s="66" t="s">
        <v>67</v>
      </c>
      <c r="R36" s="80">
        <v>2</v>
      </c>
      <c r="S36" s="522" t="s">
        <v>68</v>
      </c>
      <c r="T36" s="522"/>
      <c r="U36" s="81" t="s">
        <v>69</v>
      </c>
      <c r="V36" s="584">
        <f>M36*R36</f>
        <v>100000</v>
      </c>
      <c r="W36" s="585"/>
    </row>
    <row r="37" spans="1:23" s="100" customFormat="1" ht="17.25" customHeight="1" x14ac:dyDescent="0.3">
      <c r="A37" s="353"/>
      <c r="B37" s="347"/>
      <c r="C37" s="534"/>
      <c r="D37" s="347"/>
      <c r="E37" s="589" t="s">
        <v>39</v>
      </c>
      <c r="F37" s="590"/>
      <c r="G37" s="204">
        <f>SUM(G29:G36)</f>
        <v>19100000</v>
      </c>
      <c r="H37" s="599"/>
      <c r="I37" s="600"/>
      <c r="J37" s="600"/>
      <c r="K37" s="600"/>
      <c r="L37" s="601"/>
      <c r="M37" s="601"/>
      <c r="N37" s="601"/>
      <c r="O37" s="601"/>
      <c r="P37" s="601"/>
      <c r="Q37" s="199"/>
      <c r="R37" s="199"/>
      <c r="S37" s="199"/>
      <c r="T37" s="199"/>
      <c r="U37" s="199"/>
      <c r="V37" s="205"/>
      <c r="W37" s="203"/>
    </row>
    <row r="38" spans="1:23" s="100" customFormat="1" ht="17.25" customHeight="1" x14ac:dyDescent="0.3">
      <c r="A38" s="353"/>
      <c r="B38" s="347"/>
      <c r="C38" s="445">
        <v>13</v>
      </c>
      <c r="D38" s="437" t="s">
        <v>44</v>
      </c>
      <c r="E38" s="39">
        <v>131</v>
      </c>
      <c r="F38" s="74" t="s">
        <v>45</v>
      </c>
      <c r="G38" s="70">
        <f>V38</f>
        <v>120000</v>
      </c>
      <c r="H38" s="529" t="s">
        <v>146</v>
      </c>
      <c r="I38" s="530"/>
      <c r="J38" s="530"/>
      <c r="K38" s="550" t="s">
        <v>73</v>
      </c>
      <c r="L38" s="550"/>
      <c r="M38" s="550">
        <v>10000</v>
      </c>
      <c r="N38" s="550"/>
      <c r="O38" s="550"/>
      <c r="P38" s="550"/>
      <c r="Q38" s="85" t="s">
        <v>67</v>
      </c>
      <c r="R38" s="94">
        <v>12</v>
      </c>
      <c r="S38" s="550" t="s">
        <v>68</v>
      </c>
      <c r="T38" s="550"/>
      <c r="U38" s="86" t="s">
        <v>69</v>
      </c>
      <c r="V38" s="570">
        <f>M38*R38</f>
        <v>120000</v>
      </c>
      <c r="W38" s="571"/>
    </row>
    <row r="39" spans="1:23" s="100" customFormat="1" ht="17.25" customHeight="1" x14ac:dyDescent="0.3">
      <c r="A39" s="353"/>
      <c r="B39" s="347"/>
      <c r="C39" s="446"/>
      <c r="D39" s="437"/>
      <c r="E39" s="39">
        <v>132</v>
      </c>
      <c r="F39" s="74" t="s">
        <v>109</v>
      </c>
      <c r="G39" s="71">
        <f>V39</f>
        <v>19200000</v>
      </c>
      <c r="H39" s="518" t="s">
        <v>110</v>
      </c>
      <c r="I39" s="519"/>
      <c r="J39" s="519"/>
      <c r="K39" s="432" t="s">
        <v>73</v>
      </c>
      <c r="L39" s="432"/>
      <c r="M39" s="432">
        <v>1600000</v>
      </c>
      <c r="N39" s="432"/>
      <c r="O39" s="432"/>
      <c r="P39" s="432"/>
      <c r="Q39" s="67" t="s">
        <v>67</v>
      </c>
      <c r="R39" s="78">
        <v>12</v>
      </c>
      <c r="S39" s="432" t="s">
        <v>68</v>
      </c>
      <c r="T39" s="432"/>
      <c r="U39" s="79" t="s">
        <v>69</v>
      </c>
      <c r="V39" s="536">
        <f>M39*R39</f>
        <v>19200000</v>
      </c>
      <c r="W39" s="581"/>
    </row>
    <row r="40" spans="1:23" s="100" customFormat="1" ht="16.5" customHeight="1" x14ac:dyDescent="0.3">
      <c r="A40" s="353"/>
      <c r="B40" s="347"/>
      <c r="C40" s="446"/>
      <c r="D40" s="437"/>
      <c r="E40" s="447">
        <v>133</v>
      </c>
      <c r="F40" s="552" t="s">
        <v>111</v>
      </c>
      <c r="G40" s="525">
        <f>V40+V41</f>
        <v>58800000</v>
      </c>
      <c r="H40" s="528" t="s">
        <v>112</v>
      </c>
      <c r="I40" s="499"/>
      <c r="J40" s="499"/>
      <c r="K40" s="551" t="s">
        <v>73</v>
      </c>
      <c r="L40" s="551"/>
      <c r="M40" s="551">
        <v>4000000</v>
      </c>
      <c r="N40" s="551"/>
      <c r="O40" s="551"/>
      <c r="P40" s="551"/>
      <c r="Q40" s="82" t="s">
        <v>67</v>
      </c>
      <c r="R40" s="83">
        <v>12</v>
      </c>
      <c r="S40" s="551" t="s">
        <v>68</v>
      </c>
      <c r="T40" s="551"/>
      <c r="U40" s="84" t="s">
        <v>69</v>
      </c>
      <c r="V40" s="582">
        <f>M40*R40</f>
        <v>48000000</v>
      </c>
      <c r="W40" s="583"/>
    </row>
    <row r="41" spans="1:23" s="100" customFormat="1" ht="16.5" customHeight="1" x14ac:dyDescent="0.3">
      <c r="A41" s="353"/>
      <c r="B41" s="347"/>
      <c r="C41" s="446"/>
      <c r="D41" s="437"/>
      <c r="E41" s="448"/>
      <c r="F41" s="553"/>
      <c r="G41" s="527"/>
      <c r="H41" s="518" t="s">
        <v>147</v>
      </c>
      <c r="I41" s="519"/>
      <c r="J41" s="519"/>
      <c r="K41" s="432" t="s">
        <v>73</v>
      </c>
      <c r="L41" s="432"/>
      <c r="M41" s="432">
        <v>900000</v>
      </c>
      <c r="N41" s="432"/>
      <c r="O41" s="432"/>
      <c r="P41" s="432"/>
      <c r="Q41" s="67" t="s">
        <v>67</v>
      </c>
      <c r="R41" s="78">
        <v>12</v>
      </c>
      <c r="S41" s="432" t="s">
        <v>68</v>
      </c>
      <c r="T41" s="432"/>
      <c r="U41" s="79" t="s">
        <v>69</v>
      </c>
      <c r="V41" s="536">
        <f>M41*R41</f>
        <v>10800000</v>
      </c>
      <c r="W41" s="581"/>
    </row>
    <row r="42" spans="1:23" s="100" customFormat="1" ht="17.25" customHeight="1" x14ac:dyDescent="0.3">
      <c r="A42" s="353"/>
      <c r="B42" s="347"/>
      <c r="C42" s="446"/>
      <c r="D42" s="437"/>
      <c r="E42" s="39">
        <v>135</v>
      </c>
      <c r="F42" s="74" t="s">
        <v>46</v>
      </c>
      <c r="G42" s="70">
        <f>V42</f>
        <v>3600000</v>
      </c>
      <c r="H42" s="529" t="s">
        <v>179</v>
      </c>
      <c r="I42" s="530"/>
      <c r="J42" s="530"/>
      <c r="K42" s="550" t="s">
        <v>73</v>
      </c>
      <c r="L42" s="550"/>
      <c r="M42" s="550">
        <v>300000</v>
      </c>
      <c r="N42" s="550"/>
      <c r="O42" s="550"/>
      <c r="P42" s="550"/>
      <c r="Q42" s="85" t="s">
        <v>67</v>
      </c>
      <c r="R42" s="94">
        <v>12</v>
      </c>
      <c r="S42" s="550" t="s">
        <v>68</v>
      </c>
      <c r="T42" s="550"/>
      <c r="U42" s="86" t="s">
        <v>69</v>
      </c>
      <c r="V42" s="570">
        <f>M42*R42</f>
        <v>3600000</v>
      </c>
      <c r="W42" s="578"/>
    </row>
    <row r="43" spans="1:23" s="100" customFormat="1" ht="17.25" customHeight="1" x14ac:dyDescent="0.3">
      <c r="A43" s="353"/>
      <c r="B43" s="347"/>
      <c r="C43" s="446"/>
      <c r="D43" s="437"/>
      <c r="E43" s="39">
        <v>136</v>
      </c>
      <c r="F43" s="74" t="s">
        <v>113</v>
      </c>
      <c r="G43" s="72">
        <f>V43</f>
        <v>3900000</v>
      </c>
      <c r="H43" s="529" t="s">
        <v>180</v>
      </c>
      <c r="I43" s="530"/>
      <c r="J43" s="530"/>
      <c r="K43" s="550" t="s">
        <v>224</v>
      </c>
      <c r="L43" s="550"/>
      <c r="M43" s="550"/>
      <c r="N43" s="550"/>
      <c r="O43" s="550"/>
      <c r="P43" s="550"/>
      <c r="Q43" s="550"/>
      <c r="R43" s="550"/>
      <c r="S43" s="550"/>
      <c r="T43" s="550"/>
      <c r="U43" s="86" t="s">
        <v>69</v>
      </c>
      <c r="V43" s="570">
        <v>3900000</v>
      </c>
      <c r="W43" s="571"/>
    </row>
    <row r="44" spans="1:23" s="100" customFormat="1" ht="11.25" customHeight="1" x14ac:dyDescent="0.3">
      <c r="A44" s="353"/>
      <c r="B44" s="347"/>
      <c r="C44" s="446"/>
      <c r="D44" s="437"/>
      <c r="E44" s="437">
        <v>137</v>
      </c>
      <c r="F44" s="524" t="s">
        <v>47</v>
      </c>
      <c r="G44" s="525">
        <f>SUM(W44:W49)</f>
        <v>6720000</v>
      </c>
      <c r="H44" s="528" t="s">
        <v>182</v>
      </c>
      <c r="I44" s="499"/>
      <c r="J44" s="67" t="s">
        <v>73</v>
      </c>
      <c r="K44" s="551">
        <v>50000</v>
      </c>
      <c r="L44" s="551"/>
      <c r="M44" s="551"/>
      <c r="N44" s="551"/>
      <c r="O44" s="67" t="s">
        <v>67</v>
      </c>
      <c r="P44" s="113">
        <v>21</v>
      </c>
      <c r="Q44" s="67" t="s">
        <v>63</v>
      </c>
      <c r="R44" s="67" t="s">
        <v>67</v>
      </c>
      <c r="S44" s="67">
        <v>1</v>
      </c>
      <c r="T44" s="67" t="s">
        <v>183</v>
      </c>
      <c r="U44" s="67"/>
      <c r="V44" s="79" t="s">
        <v>69</v>
      </c>
      <c r="W44" s="89">
        <f>K44*P44*S44</f>
        <v>1050000</v>
      </c>
    </row>
    <row r="45" spans="1:23" s="98" customFormat="1" ht="11.25" customHeight="1" x14ac:dyDescent="0.3">
      <c r="A45" s="353"/>
      <c r="B45" s="347"/>
      <c r="C45" s="446"/>
      <c r="D45" s="437"/>
      <c r="E45" s="437"/>
      <c r="F45" s="524"/>
      <c r="G45" s="579"/>
      <c r="H45" s="535" t="s">
        <v>181</v>
      </c>
      <c r="I45" s="519"/>
      <c r="J45" s="67" t="s">
        <v>73</v>
      </c>
      <c r="K45" s="432">
        <v>50000</v>
      </c>
      <c r="L45" s="432"/>
      <c r="M45" s="432"/>
      <c r="N45" s="432"/>
      <c r="O45" s="67" t="s">
        <v>67</v>
      </c>
      <c r="P45" s="113">
        <v>21</v>
      </c>
      <c r="Q45" s="67" t="s">
        <v>63</v>
      </c>
      <c r="R45" s="67" t="s">
        <v>67</v>
      </c>
      <c r="S45" s="67">
        <v>2</v>
      </c>
      <c r="T45" s="67" t="s">
        <v>114</v>
      </c>
      <c r="U45" s="67"/>
      <c r="V45" s="79" t="s">
        <v>69</v>
      </c>
      <c r="W45" s="89">
        <f>K45*P45*S45</f>
        <v>2100000</v>
      </c>
    </row>
    <row r="46" spans="1:23" s="98" customFormat="1" ht="11.25" customHeight="1" x14ac:dyDescent="0.3">
      <c r="A46" s="353"/>
      <c r="B46" s="347"/>
      <c r="C46" s="446"/>
      <c r="D46" s="437"/>
      <c r="E46" s="437"/>
      <c r="F46" s="524"/>
      <c r="G46" s="579"/>
      <c r="H46" s="535" t="s">
        <v>148</v>
      </c>
      <c r="I46" s="519"/>
      <c r="J46" s="67" t="s">
        <v>73</v>
      </c>
      <c r="K46" s="432">
        <v>50000</v>
      </c>
      <c r="L46" s="432"/>
      <c r="M46" s="432"/>
      <c r="N46" s="432"/>
      <c r="O46" s="67" t="s">
        <v>67</v>
      </c>
      <c r="P46" s="113">
        <v>21</v>
      </c>
      <c r="Q46" s="67" t="s">
        <v>63</v>
      </c>
      <c r="R46" s="67"/>
      <c r="S46" s="67"/>
      <c r="T46" s="67"/>
      <c r="U46" s="67"/>
      <c r="V46" s="79" t="s">
        <v>69</v>
      </c>
      <c r="W46" s="89">
        <f>K46*P46</f>
        <v>1050000</v>
      </c>
    </row>
    <row r="47" spans="1:23" s="98" customFormat="1" ht="11.25" customHeight="1" x14ac:dyDescent="0.3">
      <c r="A47" s="353"/>
      <c r="B47" s="347"/>
      <c r="C47" s="446"/>
      <c r="D47" s="437"/>
      <c r="E47" s="437"/>
      <c r="F47" s="524"/>
      <c r="G47" s="579"/>
      <c r="H47" s="535" t="s">
        <v>115</v>
      </c>
      <c r="I47" s="519"/>
      <c r="J47" s="67" t="s">
        <v>73</v>
      </c>
      <c r="K47" s="432">
        <v>40000</v>
      </c>
      <c r="L47" s="432"/>
      <c r="M47" s="432"/>
      <c r="N47" s="432"/>
      <c r="O47" s="67" t="s">
        <v>67</v>
      </c>
      <c r="P47" s="113">
        <v>21</v>
      </c>
      <c r="Q47" s="67" t="s">
        <v>63</v>
      </c>
      <c r="R47" s="67" t="s">
        <v>67</v>
      </c>
      <c r="S47" s="67">
        <v>2</v>
      </c>
      <c r="T47" s="67" t="s">
        <v>114</v>
      </c>
      <c r="U47" s="67"/>
      <c r="V47" s="79" t="s">
        <v>69</v>
      </c>
      <c r="W47" s="89">
        <f>K47*P47*S47</f>
        <v>1680000</v>
      </c>
    </row>
    <row r="48" spans="1:23" s="98" customFormat="1" ht="11.25" customHeight="1" x14ac:dyDescent="0.3">
      <c r="A48" s="353"/>
      <c r="B48" s="347"/>
      <c r="C48" s="446"/>
      <c r="D48" s="437"/>
      <c r="E48" s="437"/>
      <c r="F48" s="524"/>
      <c r="G48" s="579"/>
      <c r="H48" s="535" t="s">
        <v>184</v>
      </c>
      <c r="I48" s="519"/>
      <c r="J48" s="67" t="s">
        <v>116</v>
      </c>
      <c r="K48" s="432">
        <v>30000</v>
      </c>
      <c r="L48" s="432"/>
      <c r="M48" s="432"/>
      <c r="N48" s="432"/>
      <c r="O48" s="67" t="s">
        <v>67</v>
      </c>
      <c r="P48" s="113">
        <v>21</v>
      </c>
      <c r="Q48" s="67" t="s">
        <v>63</v>
      </c>
      <c r="R48" s="68"/>
      <c r="S48" s="68"/>
      <c r="T48" s="68"/>
      <c r="U48" s="79"/>
      <c r="V48" s="79" t="s">
        <v>69</v>
      </c>
      <c r="W48" s="89">
        <f>K48*P48</f>
        <v>630000</v>
      </c>
    </row>
    <row r="49" spans="1:25" s="98" customFormat="1" ht="11.25" customHeight="1" x14ac:dyDescent="0.3">
      <c r="A49" s="353"/>
      <c r="B49" s="347"/>
      <c r="C49" s="446"/>
      <c r="D49" s="437"/>
      <c r="E49" s="437"/>
      <c r="F49" s="524"/>
      <c r="G49" s="580"/>
      <c r="H49" s="520" t="s">
        <v>117</v>
      </c>
      <c r="I49" s="521"/>
      <c r="J49" s="66" t="s">
        <v>116</v>
      </c>
      <c r="K49" s="522">
        <v>10000</v>
      </c>
      <c r="L49" s="522"/>
      <c r="M49" s="522"/>
      <c r="N49" s="522"/>
      <c r="O49" s="66" t="s">
        <v>67</v>
      </c>
      <c r="P49" s="114">
        <v>21</v>
      </c>
      <c r="Q49" s="66" t="s">
        <v>63</v>
      </c>
      <c r="R49" s="66"/>
      <c r="S49" s="66"/>
      <c r="T49" s="66"/>
      <c r="U49" s="66"/>
      <c r="V49" s="81" t="s">
        <v>69</v>
      </c>
      <c r="W49" s="91">
        <f>K49*P49</f>
        <v>210000</v>
      </c>
    </row>
    <row r="50" spans="1:25" s="98" customFormat="1" ht="17.25" customHeight="1" x14ac:dyDescent="0.3">
      <c r="A50" s="353"/>
      <c r="B50" s="347"/>
      <c r="C50" s="532"/>
      <c r="D50" s="437"/>
      <c r="E50" s="533" t="s">
        <v>39</v>
      </c>
      <c r="F50" s="533"/>
      <c r="G50" s="206">
        <f>SUM(G38:G49)</f>
        <v>92340000</v>
      </c>
      <c r="H50" s="572"/>
      <c r="I50" s="572"/>
      <c r="J50" s="572"/>
      <c r="K50" s="572"/>
      <c r="L50" s="572"/>
      <c r="M50" s="572"/>
      <c r="N50" s="572"/>
      <c r="O50" s="572"/>
      <c r="P50" s="572"/>
      <c r="Q50" s="572"/>
      <c r="R50" s="572"/>
      <c r="S50" s="572"/>
      <c r="T50" s="572"/>
      <c r="U50" s="572"/>
      <c r="V50" s="572"/>
      <c r="W50" s="573"/>
    </row>
    <row r="51" spans="1:25" s="98" customFormat="1" ht="17.25" customHeight="1" thickBot="1" x14ac:dyDescent="0.35">
      <c r="A51" s="622"/>
      <c r="B51" s="623"/>
      <c r="C51" s="574" t="s">
        <v>18</v>
      </c>
      <c r="D51" s="413"/>
      <c r="E51" s="413"/>
      <c r="F51" s="414"/>
      <c r="G51" s="208">
        <f>G50+G37+G28</f>
        <v>873179346.87085736</v>
      </c>
      <c r="H51" s="575"/>
      <c r="I51" s="576"/>
      <c r="J51" s="576"/>
      <c r="K51" s="576"/>
      <c r="L51" s="576"/>
      <c r="M51" s="576"/>
      <c r="N51" s="576"/>
      <c r="O51" s="576"/>
      <c r="P51" s="576"/>
      <c r="Q51" s="576"/>
      <c r="R51" s="576"/>
      <c r="S51" s="576"/>
      <c r="T51" s="576"/>
      <c r="U51" s="576"/>
      <c r="V51" s="576"/>
      <c r="W51" s="577"/>
    </row>
    <row r="52" spans="1:25" s="98" customFormat="1" ht="17.25" customHeight="1" x14ac:dyDescent="0.3">
      <c r="A52" s="561" t="s">
        <v>118</v>
      </c>
      <c r="B52" s="562" t="s">
        <v>48</v>
      </c>
      <c r="C52" s="562">
        <v>21</v>
      </c>
      <c r="D52" s="562" t="s">
        <v>119</v>
      </c>
      <c r="E52" s="35">
        <v>211</v>
      </c>
      <c r="F52" s="35" t="s">
        <v>49</v>
      </c>
      <c r="G52" s="36">
        <v>10000000</v>
      </c>
      <c r="H52" s="563" t="s">
        <v>267</v>
      </c>
      <c r="I52" s="564"/>
      <c r="J52" s="564"/>
      <c r="K52" s="564"/>
      <c r="L52" s="564"/>
      <c r="M52" s="564"/>
      <c r="N52" s="564"/>
      <c r="O52" s="564"/>
      <c r="P52" s="564"/>
      <c r="Q52" s="564"/>
      <c r="R52" s="564"/>
      <c r="S52" s="564"/>
      <c r="T52" s="564"/>
      <c r="U52" s="564"/>
      <c r="V52" s="564"/>
      <c r="W52" s="565"/>
    </row>
    <row r="53" spans="1:25" s="98" customFormat="1" ht="17.25" customHeight="1" x14ac:dyDescent="0.3">
      <c r="A53" s="345"/>
      <c r="B53" s="347"/>
      <c r="C53" s="347"/>
      <c r="D53" s="347"/>
      <c r="E53" s="52">
        <v>212</v>
      </c>
      <c r="F53" s="37" t="s">
        <v>50</v>
      </c>
      <c r="G53" s="38">
        <v>10000000</v>
      </c>
      <c r="H53" s="519" t="s">
        <v>213</v>
      </c>
      <c r="I53" s="519"/>
      <c r="J53" s="519"/>
      <c r="K53" s="519"/>
      <c r="L53" s="519"/>
      <c r="M53" s="519"/>
      <c r="N53" s="519"/>
      <c r="O53" s="519"/>
      <c r="P53" s="519"/>
      <c r="Q53" s="519"/>
      <c r="R53" s="519"/>
      <c r="S53" s="519"/>
      <c r="T53" s="519"/>
      <c r="U53" s="519"/>
      <c r="V53" s="519"/>
      <c r="W53" s="566"/>
    </row>
    <row r="54" spans="1:25" s="98" customFormat="1" ht="17.25" customHeight="1" x14ac:dyDescent="0.3">
      <c r="A54" s="345"/>
      <c r="B54" s="347"/>
      <c r="C54" s="347"/>
      <c r="D54" s="347"/>
      <c r="E54" s="121">
        <v>213</v>
      </c>
      <c r="F54" s="122" t="s">
        <v>120</v>
      </c>
      <c r="G54" s="123">
        <f>SUM(W54:W54)</f>
        <v>4800000</v>
      </c>
      <c r="H54" s="529" t="s">
        <v>185</v>
      </c>
      <c r="I54" s="530"/>
      <c r="J54" s="530"/>
      <c r="K54" s="530"/>
      <c r="L54" s="530"/>
      <c r="M54" s="94" t="s">
        <v>73</v>
      </c>
      <c r="N54" s="550">
        <v>400000</v>
      </c>
      <c r="O54" s="550"/>
      <c r="P54" s="550"/>
      <c r="Q54" s="550"/>
      <c r="R54" s="85" t="s">
        <v>67</v>
      </c>
      <c r="S54" s="94">
        <v>12</v>
      </c>
      <c r="T54" s="550" t="s">
        <v>114</v>
      </c>
      <c r="U54" s="550"/>
      <c r="V54" s="86" t="s">
        <v>69</v>
      </c>
      <c r="W54" s="95">
        <f>N54*S54</f>
        <v>4800000</v>
      </c>
    </row>
    <row r="55" spans="1:25" s="98" customFormat="1" ht="17.25" customHeight="1" x14ac:dyDescent="0.3">
      <c r="A55" s="558"/>
      <c r="B55" s="560"/>
      <c r="C55" s="567" t="s">
        <v>18</v>
      </c>
      <c r="D55" s="568"/>
      <c r="E55" s="568"/>
      <c r="F55" s="569"/>
      <c r="G55" s="210">
        <f>SUM(G52:G54)</f>
        <v>24800000</v>
      </c>
      <c r="H55" s="554"/>
      <c r="I55" s="555"/>
      <c r="J55" s="555"/>
      <c r="K55" s="555"/>
      <c r="L55" s="555"/>
      <c r="M55" s="555"/>
      <c r="N55" s="555"/>
      <c r="O55" s="555"/>
      <c r="P55" s="555"/>
      <c r="Q55" s="555"/>
      <c r="R55" s="555"/>
      <c r="S55" s="555"/>
      <c r="T55" s="555"/>
      <c r="U55" s="555"/>
      <c r="V55" s="555"/>
      <c r="W55" s="556"/>
    </row>
    <row r="56" spans="1:25" s="98" customFormat="1" ht="17.25" customHeight="1" x14ac:dyDescent="0.3">
      <c r="A56" s="557" t="s">
        <v>121</v>
      </c>
      <c r="B56" s="559" t="s">
        <v>51</v>
      </c>
      <c r="C56" s="559">
        <v>31</v>
      </c>
      <c r="D56" s="559" t="s">
        <v>44</v>
      </c>
      <c r="E56" s="641">
        <v>311</v>
      </c>
      <c r="F56" s="552" t="s">
        <v>52</v>
      </c>
      <c r="G56" s="642">
        <f>W56+W57+W58</f>
        <v>98880000</v>
      </c>
      <c r="H56" s="528" t="s">
        <v>149</v>
      </c>
      <c r="I56" s="499"/>
      <c r="J56" s="499"/>
      <c r="K56" s="499"/>
      <c r="L56" s="499"/>
      <c r="M56" s="83" t="s">
        <v>73</v>
      </c>
      <c r="N56" s="551">
        <v>6500000</v>
      </c>
      <c r="O56" s="551"/>
      <c r="P56" s="551"/>
      <c r="Q56" s="551"/>
      <c r="R56" s="82" t="s">
        <v>67</v>
      </c>
      <c r="S56" s="83">
        <v>12</v>
      </c>
      <c r="T56" s="551" t="s">
        <v>68</v>
      </c>
      <c r="U56" s="551"/>
      <c r="V56" s="84" t="s">
        <v>69</v>
      </c>
      <c r="W56" s="153">
        <f>N56*S56</f>
        <v>78000000</v>
      </c>
    </row>
    <row r="57" spans="1:25" s="98" customFormat="1" ht="17.25" customHeight="1" x14ac:dyDescent="0.3">
      <c r="A57" s="345"/>
      <c r="B57" s="347"/>
      <c r="C57" s="347"/>
      <c r="D57" s="347"/>
      <c r="E57" s="446"/>
      <c r="F57" s="596"/>
      <c r="G57" s="643"/>
      <c r="H57" s="535" t="s">
        <v>186</v>
      </c>
      <c r="I57" s="519"/>
      <c r="J57" s="519"/>
      <c r="K57" s="519"/>
      <c r="L57" s="519"/>
      <c r="M57" s="78" t="s">
        <v>176</v>
      </c>
      <c r="N57" s="432">
        <v>900000</v>
      </c>
      <c r="O57" s="432"/>
      <c r="P57" s="432"/>
      <c r="Q57" s="432"/>
      <c r="R57" s="67" t="s">
        <v>67</v>
      </c>
      <c r="S57" s="78">
        <v>12</v>
      </c>
      <c r="T57" s="432" t="s">
        <v>174</v>
      </c>
      <c r="U57" s="432"/>
      <c r="V57" s="79" t="s">
        <v>172</v>
      </c>
      <c r="W57" s="154">
        <f>N57*S57</f>
        <v>10800000</v>
      </c>
    </row>
    <row r="58" spans="1:25" s="98" customFormat="1" ht="17.25" customHeight="1" x14ac:dyDescent="0.3">
      <c r="A58" s="345"/>
      <c r="B58" s="347"/>
      <c r="C58" s="347"/>
      <c r="D58" s="347"/>
      <c r="E58" s="478"/>
      <c r="F58" s="553"/>
      <c r="G58" s="644"/>
      <c r="H58" s="520" t="s">
        <v>189</v>
      </c>
      <c r="I58" s="544"/>
      <c r="J58" s="544"/>
      <c r="K58" s="545">
        <v>40000</v>
      </c>
      <c r="L58" s="545"/>
      <c r="M58" s="545"/>
      <c r="N58" s="545"/>
      <c r="O58" s="145" t="s">
        <v>162</v>
      </c>
      <c r="P58" s="145">
        <v>21</v>
      </c>
      <c r="Q58" s="145"/>
      <c r="R58" s="146" t="s">
        <v>187</v>
      </c>
      <c r="S58" s="147">
        <v>12</v>
      </c>
      <c r="T58" s="545" t="s">
        <v>174</v>
      </c>
      <c r="U58" s="545"/>
      <c r="V58" s="148" t="s">
        <v>172</v>
      </c>
      <c r="W58" s="155">
        <f>K58*P58*S58</f>
        <v>10080000</v>
      </c>
    </row>
    <row r="59" spans="1:25" s="98" customFormat="1" ht="17.25" customHeight="1" x14ac:dyDescent="0.3">
      <c r="A59" s="345"/>
      <c r="B59" s="347"/>
      <c r="C59" s="347"/>
      <c r="D59" s="347"/>
      <c r="E59" s="352">
        <v>312</v>
      </c>
      <c r="F59" s="604" t="s">
        <v>53</v>
      </c>
      <c r="G59" s="646">
        <f>W59+W60</f>
        <v>15950000</v>
      </c>
      <c r="H59" s="520" t="s">
        <v>150</v>
      </c>
      <c r="I59" s="544"/>
      <c r="J59" s="544"/>
      <c r="K59" s="544"/>
      <c r="L59" s="544"/>
      <c r="M59" s="147" t="s">
        <v>73</v>
      </c>
      <c r="N59" s="545">
        <v>1200000</v>
      </c>
      <c r="O59" s="545"/>
      <c r="P59" s="545"/>
      <c r="Q59" s="545"/>
      <c r="R59" s="146" t="s">
        <v>67</v>
      </c>
      <c r="S59" s="147">
        <v>12</v>
      </c>
      <c r="T59" s="545" t="s">
        <v>68</v>
      </c>
      <c r="U59" s="545"/>
      <c r="V59" s="148" t="s">
        <v>69</v>
      </c>
      <c r="W59" s="149">
        <f>N59*S59</f>
        <v>14400000</v>
      </c>
    </row>
    <row r="60" spans="1:25" s="98" customFormat="1" ht="17.25" customHeight="1" x14ac:dyDescent="0.3">
      <c r="A60" s="345"/>
      <c r="B60" s="347"/>
      <c r="C60" s="347"/>
      <c r="D60" s="347"/>
      <c r="E60" s="348"/>
      <c r="F60" s="645"/>
      <c r="G60" s="543"/>
      <c r="H60" s="529" t="s">
        <v>190</v>
      </c>
      <c r="I60" s="530"/>
      <c r="J60" s="146"/>
      <c r="K60" s="550">
        <v>50000</v>
      </c>
      <c r="L60" s="550"/>
      <c r="M60" s="550"/>
      <c r="N60" s="550"/>
      <c r="O60" s="550"/>
      <c r="P60" s="146" t="s">
        <v>67</v>
      </c>
      <c r="Q60" s="145">
        <v>31</v>
      </c>
      <c r="R60" s="146" t="s">
        <v>188</v>
      </c>
      <c r="S60" s="146" t="s">
        <v>67</v>
      </c>
      <c r="T60" s="145">
        <v>1</v>
      </c>
      <c r="U60" s="145" t="s">
        <v>191</v>
      </c>
      <c r="V60" s="148" t="s">
        <v>69</v>
      </c>
      <c r="W60" s="149">
        <f>K60*Q60*T60</f>
        <v>1550000</v>
      </c>
    </row>
    <row r="61" spans="1:25" s="98" customFormat="1" ht="17.25" customHeight="1" x14ac:dyDescent="0.3">
      <c r="A61" s="345"/>
      <c r="B61" s="347"/>
      <c r="C61" s="347"/>
      <c r="D61" s="347"/>
      <c r="E61" s="15">
        <v>314</v>
      </c>
      <c r="F61" s="77" t="s">
        <v>54</v>
      </c>
      <c r="G61" s="32">
        <f t="shared" ref="G61" si="3">W61</f>
        <v>1800000</v>
      </c>
      <c r="H61" s="529" t="s">
        <v>165</v>
      </c>
      <c r="I61" s="530"/>
      <c r="J61" s="530"/>
      <c r="K61" s="530"/>
      <c r="L61" s="530"/>
      <c r="M61" s="94" t="s">
        <v>73</v>
      </c>
      <c r="N61" s="550">
        <v>150000</v>
      </c>
      <c r="O61" s="550"/>
      <c r="P61" s="550"/>
      <c r="Q61" s="550"/>
      <c r="R61" s="85" t="s">
        <v>67</v>
      </c>
      <c r="S61" s="94">
        <v>12</v>
      </c>
      <c r="T61" s="550" t="s">
        <v>68</v>
      </c>
      <c r="U61" s="550"/>
      <c r="V61" s="86" t="s">
        <v>69</v>
      </c>
      <c r="W61" s="95">
        <f>N61*S61</f>
        <v>1800000</v>
      </c>
      <c r="X61" s="618"/>
      <c r="Y61" s="619"/>
    </row>
    <row r="62" spans="1:25" s="98" customFormat="1" ht="17.25" customHeight="1" x14ac:dyDescent="0.3">
      <c r="A62" s="345"/>
      <c r="B62" s="347"/>
      <c r="C62" s="347"/>
      <c r="D62" s="347"/>
      <c r="E62" s="15">
        <v>315</v>
      </c>
      <c r="F62" s="77" t="s">
        <v>55</v>
      </c>
      <c r="G62" s="33">
        <f>W62</f>
        <v>0</v>
      </c>
      <c r="H62" s="96" t="s">
        <v>192</v>
      </c>
      <c r="I62" s="78"/>
      <c r="J62" s="78"/>
      <c r="K62" s="78"/>
      <c r="L62" s="432" t="s">
        <v>193</v>
      </c>
      <c r="M62" s="432"/>
      <c r="N62" s="432"/>
      <c r="O62" s="432"/>
      <c r="P62" s="432"/>
      <c r="Q62" s="432"/>
      <c r="R62" s="85" t="s">
        <v>67</v>
      </c>
      <c r="S62" s="78">
        <v>4</v>
      </c>
      <c r="T62" s="432" t="s">
        <v>193</v>
      </c>
      <c r="U62" s="432"/>
      <c r="V62" s="86" t="s">
        <v>69</v>
      </c>
      <c r="W62" s="89">
        <f>S62*N62</f>
        <v>0</v>
      </c>
      <c r="X62" s="620">
        <f>'시설(세입)'!W16+'시설(세입)'!W18+'시설(세입)'!W50</f>
        <v>133200000</v>
      </c>
      <c r="Y62" s="621"/>
    </row>
    <row r="63" spans="1:25" s="98" customFormat="1" ht="9.75" customHeight="1" x14ac:dyDescent="0.3">
      <c r="A63" s="345"/>
      <c r="B63" s="446"/>
      <c r="C63" s="437">
        <v>33</v>
      </c>
      <c r="D63" s="437" t="s">
        <v>122</v>
      </c>
      <c r="E63" s="523">
        <v>331</v>
      </c>
      <c r="F63" s="524" t="s">
        <v>123</v>
      </c>
      <c r="G63" s="525">
        <f>SUM(W63:W72)</f>
        <v>8770000</v>
      </c>
      <c r="H63" s="528" t="s">
        <v>124</v>
      </c>
      <c r="I63" s="499"/>
      <c r="J63" s="499"/>
      <c r="K63" s="499"/>
      <c r="L63" s="499"/>
      <c r="M63" s="83" t="s">
        <v>73</v>
      </c>
      <c r="N63" s="551">
        <v>50000</v>
      </c>
      <c r="O63" s="551"/>
      <c r="P63" s="551"/>
      <c r="Q63" s="551"/>
      <c r="R63" s="82" t="s">
        <v>67</v>
      </c>
      <c r="S63" s="83">
        <v>12</v>
      </c>
      <c r="T63" s="551" t="s">
        <v>68</v>
      </c>
      <c r="U63" s="551"/>
      <c r="V63" s="84" t="s">
        <v>69</v>
      </c>
      <c r="W63" s="88">
        <f t="shared" ref="W63:W72" si="4">N63*S63</f>
        <v>600000</v>
      </c>
    </row>
    <row r="64" spans="1:25" s="98" customFormat="1" ht="9.75" customHeight="1" x14ac:dyDescent="0.3">
      <c r="A64" s="345"/>
      <c r="B64" s="446"/>
      <c r="C64" s="437"/>
      <c r="D64" s="437"/>
      <c r="E64" s="523"/>
      <c r="F64" s="524"/>
      <c r="G64" s="526"/>
      <c r="H64" s="518" t="s">
        <v>125</v>
      </c>
      <c r="I64" s="519"/>
      <c r="J64" s="519"/>
      <c r="K64" s="519"/>
      <c r="L64" s="519"/>
      <c r="M64" s="78" t="s">
        <v>73</v>
      </c>
      <c r="N64" s="432">
        <v>50000</v>
      </c>
      <c r="O64" s="432"/>
      <c r="P64" s="432"/>
      <c r="Q64" s="432"/>
      <c r="R64" s="67" t="s">
        <v>67</v>
      </c>
      <c r="S64" s="78">
        <v>12</v>
      </c>
      <c r="T64" s="432" t="s">
        <v>68</v>
      </c>
      <c r="U64" s="432"/>
      <c r="V64" s="79" t="s">
        <v>69</v>
      </c>
      <c r="W64" s="89">
        <f t="shared" si="4"/>
        <v>600000</v>
      </c>
    </row>
    <row r="65" spans="1:43" s="98" customFormat="1" ht="9.75" customHeight="1" x14ac:dyDescent="0.3">
      <c r="A65" s="345"/>
      <c r="B65" s="446"/>
      <c r="C65" s="437"/>
      <c r="D65" s="437"/>
      <c r="E65" s="523"/>
      <c r="F65" s="524"/>
      <c r="G65" s="526"/>
      <c r="H65" s="518" t="s">
        <v>126</v>
      </c>
      <c r="I65" s="519"/>
      <c r="J65" s="519"/>
      <c r="K65" s="519"/>
      <c r="L65" s="519"/>
      <c r="M65" s="78" t="s">
        <v>73</v>
      </c>
      <c r="N65" s="432">
        <v>30000</v>
      </c>
      <c r="O65" s="432"/>
      <c r="P65" s="432"/>
      <c r="Q65" s="432"/>
      <c r="R65" s="67" t="s">
        <v>67</v>
      </c>
      <c r="S65" s="78">
        <v>29</v>
      </c>
      <c r="T65" s="432" t="s">
        <v>63</v>
      </c>
      <c r="U65" s="432"/>
      <c r="V65" s="79" t="s">
        <v>69</v>
      </c>
      <c r="W65" s="89">
        <f t="shared" si="4"/>
        <v>870000</v>
      </c>
      <c r="X65" s="42"/>
      <c r="Y65" s="42"/>
      <c r="Z65" s="42"/>
      <c r="AA65" s="43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4"/>
      <c r="AM65" s="30"/>
      <c r="AN65" s="30"/>
      <c r="AO65" s="30"/>
      <c r="AP65" s="6"/>
      <c r="AQ65" s="24"/>
    </row>
    <row r="66" spans="1:43" s="98" customFormat="1" ht="9.75" customHeight="1" x14ac:dyDescent="0.3">
      <c r="A66" s="345"/>
      <c r="B66" s="446"/>
      <c r="C66" s="437"/>
      <c r="D66" s="437"/>
      <c r="E66" s="523"/>
      <c r="F66" s="524"/>
      <c r="G66" s="526"/>
      <c r="H66" s="518" t="s">
        <v>127</v>
      </c>
      <c r="I66" s="519"/>
      <c r="J66" s="519"/>
      <c r="K66" s="519"/>
      <c r="L66" s="519"/>
      <c r="M66" s="78" t="s">
        <v>73</v>
      </c>
      <c r="N66" s="432">
        <v>200000</v>
      </c>
      <c r="O66" s="432"/>
      <c r="P66" s="432"/>
      <c r="Q66" s="432"/>
      <c r="R66" s="67" t="s">
        <v>67</v>
      </c>
      <c r="S66" s="78">
        <v>1</v>
      </c>
      <c r="T66" s="432" t="s">
        <v>114</v>
      </c>
      <c r="U66" s="432"/>
      <c r="V66" s="79" t="s">
        <v>69</v>
      </c>
      <c r="W66" s="89">
        <f t="shared" si="4"/>
        <v>200000</v>
      </c>
      <c r="X66" s="42"/>
      <c r="Y66" s="42"/>
      <c r="Z66" s="42"/>
      <c r="AA66" s="43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4"/>
      <c r="AM66" s="30"/>
      <c r="AN66" s="30"/>
      <c r="AO66" s="30"/>
      <c r="AP66" s="6"/>
      <c r="AQ66" s="24"/>
    </row>
    <row r="67" spans="1:43" s="98" customFormat="1" ht="9.75" customHeight="1" x14ac:dyDescent="0.3">
      <c r="A67" s="345"/>
      <c r="B67" s="446"/>
      <c r="C67" s="437"/>
      <c r="D67" s="437"/>
      <c r="E67" s="523"/>
      <c r="F67" s="524"/>
      <c r="G67" s="526"/>
      <c r="H67" s="518" t="s">
        <v>128</v>
      </c>
      <c r="I67" s="519"/>
      <c r="J67" s="519"/>
      <c r="K67" s="519"/>
      <c r="L67" s="519"/>
      <c r="M67" s="78" t="s">
        <v>73</v>
      </c>
      <c r="N67" s="432">
        <v>200000</v>
      </c>
      <c r="O67" s="432"/>
      <c r="P67" s="432"/>
      <c r="Q67" s="432"/>
      <c r="R67" s="67" t="s">
        <v>67</v>
      </c>
      <c r="S67" s="78">
        <v>2</v>
      </c>
      <c r="T67" s="432" t="s">
        <v>114</v>
      </c>
      <c r="U67" s="432"/>
      <c r="V67" s="79" t="s">
        <v>69</v>
      </c>
      <c r="W67" s="89">
        <f t="shared" si="4"/>
        <v>400000</v>
      </c>
      <c r="X67" s="42"/>
      <c r="Y67" s="42"/>
      <c r="Z67" s="42"/>
      <c r="AA67" s="43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4"/>
      <c r="AM67" s="30"/>
      <c r="AN67" s="30"/>
      <c r="AO67" s="30"/>
      <c r="AP67" s="6"/>
      <c r="AQ67" s="24"/>
    </row>
    <row r="68" spans="1:43" s="98" customFormat="1" ht="9.75" customHeight="1" x14ac:dyDescent="0.3">
      <c r="A68" s="345"/>
      <c r="B68" s="446"/>
      <c r="C68" s="437"/>
      <c r="D68" s="437"/>
      <c r="E68" s="523"/>
      <c r="F68" s="524"/>
      <c r="G68" s="526"/>
      <c r="H68" s="518" t="s">
        <v>129</v>
      </c>
      <c r="I68" s="519"/>
      <c r="J68" s="519"/>
      <c r="K68" s="519"/>
      <c r="L68" s="519"/>
      <c r="M68" s="78" t="s">
        <v>73</v>
      </c>
      <c r="N68" s="432">
        <v>200000</v>
      </c>
      <c r="O68" s="432"/>
      <c r="P68" s="432"/>
      <c r="Q68" s="432"/>
      <c r="R68" s="67" t="s">
        <v>67</v>
      </c>
      <c r="S68" s="78">
        <v>1</v>
      </c>
      <c r="T68" s="432" t="s">
        <v>114</v>
      </c>
      <c r="U68" s="432"/>
      <c r="V68" s="79" t="s">
        <v>69</v>
      </c>
      <c r="W68" s="89">
        <f t="shared" si="4"/>
        <v>200000</v>
      </c>
      <c r="X68" s="42"/>
      <c r="Y68" s="42"/>
      <c r="Z68" s="42"/>
      <c r="AA68" s="43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4"/>
      <c r="AM68" s="30"/>
      <c r="AN68" s="30"/>
      <c r="AO68" s="30"/>
      <c r="AP68" s="6"/>
      <c r="AQ68" s="24"/>
    </row>
    <row r="69" spans="1:43" s="98" customFormat="1" ht="9.75" customHeight="1" x14ac:dyDescent="0.3">
      <c r="A69" s="345"/>
      <c r="B69" s="446"/>
      <c r="C69" s="437"/>
      <c r="D69" s="437"/>
      <c r="E69" s="523"/>
      <c r="F69" s="524"/>
      <c r="G69" s="526"/>
      <c r="H69" s="518" t="s">
        <v>195</v>
      </c>
      <c r="I69" s="519"/>
      <c r="J69" s="519"/>
      <c r="K69" s="519"/>
      <c r="L69" s="519"/>
      <c r="M69" s="78"/>
      <c r="N69" s="432">
        <v>100000</v>
      </c>
      <c r="O69" s="432"/>
      <c r="P69" s="432"/>
      <c r="Q69" s="432"/>
      <c r="R69" s="67" t="s">
        <v>67</v>
      </c>
      <c r="S69" s="78">
        <v>4</v>
      </c>
      <c r="T69" s="432" t="s">
        <v>114</v>
      </c>
      <c r="U69" s="432"/>
      <c r="V69" s="79" t="s">
        <v>69</v>
      </c>
      <c r="W69" s="89">
        <f t="shared" ref="W69:W70" si="5">N69*S69</f>
        <v>400000</v>
      </c>
      <c r="X69" s="42"/>
      <c r="Y69" s="42"/>
      <c r="Z69" s="42"/>
      <c r="AA69" s="43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4"/>
      <c r="AM69" s="30"/>
      <c r="AN69" s="30"/>
      <c r="AO69" s="30"/>
      <c r="AP69" s="6"/>
      <c r="AQ69" s="24"/>
    </row>
    <row r="70" spans="1:43" s="98" customFormat="1" ht="9.75" customHeight="1" x14ac:dyDescent="0.3">
      <c r="A70" s="345"/>
      <c r="B70" s="446"/>
      <c r="C70" s="437"/>
      <c r="D70" s="437"/>
      <c r="E70" s="523"/>
      <c r="F70" s="524"/>
      <c r="G70" s="526"/>
      <c r="H70" s="518" t="s">
        <v>196</v>
      </c>
      <c r="I70" s="519"/>
      <c r="J70" s="519"/>
      <c r="K70" s="519"/>
      <c r="L70" s="519"/>
      <c r="M70" s="78"/>
      <c r="N70" s="432">
        <v>100000</v>
      </c>
      <c r="O70" s="432"/>
      <c r="P70" s="432"/>
      <c r="Q70" s="432"/>
      <c r="R70" s="67" t="s">
        <v>67</v>
      </c>
      <c r="S70" s="78">
        <v>4</v>
      </c>
      <c r="T70" s="432" t="s">
        <v>114</v>
      </c>
      <c r="U70" s="432"/>
      <c r="V70" s="79" t="s">
        <v>69</v>
      </c>
      <c r="W70" s="89">
        <f t="shared" si="5"/>
        <v>400000</v>
      </c>
      <c r="X70" s="42"/>
      <c r="Y70" s="42"/>
      <c r="Z70" s="42"/>
      <c r="AA70" s="43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4"/>
      <c r="AM70" s="30"/>
      <c r="AN70" s="30"/>
      <c r="AO70" s="30"/>
      <c r="AP70" s="6"/>
      <c r="AQ70" s="24"/>
    </row>
    <row r="71" spans="1:43" s="98" customFormat="1" ht="9.75" customHeight="1" x14ac:dyDescent="0.3">
      <c r="A71" s="345"/>
      <c r="B71" s="446"/>
      <c r="C71" s="437"/>
      <c r="D71" s="437"/>
      <c r="E71" s="523"/>
      <c r="F71" s="524"/>
      <c r="G71" s="526"/>
      <c r="H71" s="518" t="s">
        <v>194</v>
      </c>
      <c r="I71" s="519"/>
      <c r="J71" s="519"/>
      <c r="K71" s="519"/>
      <c r="L71" s="519"/>
      <c r="M71" s="78" t="s">
        <v>176</v>
      </c>
      <c r="N71" s="432">
        <v>400000</v>
      </c>
      <c r="O71" s="432"/>
      <c r="P71" s="432"/>
      <c r="Q71" s="432"/>
      <c r="R71" s="67" t="s">
        <v>67</v>
      </c>
      <c r="S71" s="78">
        <v>12</v>
      </c>
      <c r="T71" s="432" t="s">
        <v>68</v>
      </c>
      <c r="U71" s="432"/>
      <c r="V71" s="79" t="s">
        <v>69</v>
      </c>
      <c r="W71" s="89">
        <f t="shared" ref="W71" si="6">N71*S71</f>
        <v>4800000</v>
      </c>
      <c r="X71" s="42"/>
      <c r="Y71" s="42"/>
      <c r="Z71" s="42"/>
      <c r="AA71" s="43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4"/>
      <c r="AM71" s="30"/>
      <c r="AN71" s="30"/>
      <c r="AO71" s="30"/>
      <c r="AP71" s="6"/>
      <c r="AQ71" s="24"/>
    </row>
    <row r="72" spans="1:43" s="98" customFormat="1" ht="9.75" customHeight="1" x14ac:dyDescent="0.3">
      <c r="A72" s="345"/>
      <c r="B72" s="446"/>
      <c r="C72" s="437"/>
      <c r="D72" s="437"/>
      <c r="E72" s="523"/>
      <c r="F72" s="524"/>
      <c r="G72" s="527"/>
      <c r="H72" s="520" t="s">
        <v>130</v>
      </c>
      <c r="I72" s="521"/>
      <c r="J72" s="521"/>
      <c r="K72" s="521"/>
      <c r="L72" s="521"/>
      <c r="M72" s="80" t="s">
        <v>73</v>
      </c>
      <c r="N72" s="522">
        <v>150000</v>
      </c>
      <c r="O72" s="522"/>
      <c r="P72" s="522"/>
      <c r="Q72" s="522"/>
      <c r="R72" s="66" t="s">
        <v>67</v>
      </c>
      <c r="S72" s="80">
        <v>2</v>
      </c>
      <c r="T72" s="432" t="s">
        <v>114</v>
      </c>
      <c r="U72" s="432"/>
      <c r="V72" s="81" t="s">
        <v>69</v>
      </c>
      <c r="W72" s="91">
        <f t="shared" si="4"/>
        <v>300000</v>
      </c>
      <c r="X72" s="42"/>
      <c r="Y72" s="42"/>
      <c r="Z72" s="42"/>
      <c r="AA72" s="43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4"/>
      <c r="AM72" s="30"/>
      <c r="AN72" s="30"/>
      <c r="AO72" s="30"/>
      <c r="AP72" s="6"/>
      <c r="AQ72" s="24"/>
    </row>
    <row r="73" spans="1:43" s="98" customFormat="1" ht="17.25" customHeight="1" x14ac:dyDescent="0.3">
      <c r="A73" s="558"/>
      <c r="B73" s="560"/>
      <c r="C73" s="514" t="s">
        <v>18</v>
      </c>
      <c r="D73" s="515"/>
      <c r="E73" s="515"/>
      <c r="F73" s="516"/>
      <c r="G73" s="211">
        <f>SUM(G56:G72)</f>
        <v>125400000</v>
      </c>
      <c r="H73" s="212"/>
      <c r="I73" s="213"/>
      <c r="J73" s="213"/>
      <c r="K73" s="213"/>
      <c r="L73" s="517"/>
      <c r="M73" s="517"/>
      <c r="N73" s="517"/>
      <c r="O73" s="517"/>
      <c r="P73" s="517"/>
      <c r="Q73" s="517"/>
      <c r="R73" s="213"/>
      <c r="S73" s="517"/>
      <c r="T73" s="517"/>
      <c r="U73" s="213"/>
      <c r="V73" s="214"/>
      <c r="W73" s="215"/>
      <c r="X73" s="42"/>
      <c r="Y73" s="18"/>
      <c r="Z73" s="18"/>
      <c r="AA73" s="18"/>
      <c r="AB73" s="18"/>
      <c r="AC73" s="18"/>
      <c r="AD73" s="64"/>
      <c r="AE73" s="18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24"/>
    </row>
    <row r="74" spans="1:43" s="98" customFormat="1" ht="17.25" customHeight="1" x14ac:dyDescent="0.3">
      <c r="A74" s="345" t="s">
        <v>131</v>
      </c>
      <c r="B74" s="446" t="s">
        <v>56</v>
      </c>
      <c r="C74" s="39">
        <v>41</v>
      </c>
      <c r="D74" s="138" t="s">
        <v>56</v>
      </c>
      <c r="E74" s="39">
        <v>412</v>
      </c>
      <c r="F74" s="137" t="s">
        <v>155</v>
      </c>
      <c r="G74" s="139">
        <v>1000000</v>
      </c>
      <c r="H74" s="529" t="s">
        <v>197</v>
      </c>
      <c r="I74" s="530"/>
      <c r="J74" s="530"/>
      <c r="K74" s="530"/>
      <c r="L74" s="530"/>
      <c r="M74" s="530"/>
      <c r="N74" s="530"/>
      <c r="O74" s="530"/>
      <c r="P74" s="530"/>
      <c r="Q74" s="530"/>
      <c r="R74" s="530"/>
      <c r="S74" s="530"/>
      <c r="T74" s="530"/>
      <c r="U74" s="530"/>
      <c r="V74" s="530"/>
      <c r="W74" s="652"/>
      <c r="X74" s="42"/>
      <c r="Y74" s="69"/>
      <c r="Z74" s="69"/>
      <c r="AA74" s="4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24"/>
    </row>
    <row r="75" spans="1:43" s="98" customFormat="1" ht="17.25" customHeight="1" x14ac:dyDescent="0.3">
      <c r="A75" s="531"/>
      <c r="B75" s="534"/>
      <c r="C75" s="546" t="s">
        <v>18</v>
      </c>
      <c r="D75" s="350"/>
      <c r="E75" s="547"/>
      <c r="F75" s="420"/>
      <c r="G75" s="216">
        <f>G74</f>
        <v>1000000</v>
      </c>
      <c r="H75" s="548"/>
      <c r="I75" s="549"/>
      <c r="J75" s="549"/>
      <c r="K75" s="549"/>
      <c r="L75" s="517"/>
      <c r="M75" s="517"/>
      <c r="N75" s="517"/>
      <c r="O75" s="517"/>
      <c r="P75" s="517"/>
      <c r="Q75" s="517"/>
      <c r="R75" s="213"/>
      <c r="S75" s="517"/>
      <c r="T75" s="517"/>
      <c r="U75" s="213"/>
      <c r="V75" s="214"/>
      <c r="W75" s="217"/>
      <c r="X75" s="42"/>
      <c r="Y75" s="42"/>
      <c r="Z75" s="42"/>
      <c r="AA75" s="43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4"/>
      <c r="AM75" s="30"/>
      <c r="AN75" s="30"/>
      <c r="AO75" s="30"/>
      <c r="AP75" s="6"/>
      <c r="AQ75" s="24"/>
    </row>
    <row r="76" spans="1:43" s="98" customFormat="1" ht="17.25" customHeight="1" x14ac:dyDescent="0.3">
      <c r="A76" s="351" t="s">
        <v>132</v>
      </c>
      <c r="B76" s="352" t="s">
        <v>57</v>
      </c>
      <c r="C76" s="352">
        <v>61</v>
      </c>
      <c r="D76" s="352" t="s">
        <v>133</v>
      </c>
      <c r="E76" s="15">
        <v>611</v>
      </c>
      <c r="F76" s="77" t="s">
        <v>58</v>
      </c>
      <c r="G76" s="31">
        <v>0</v>
      </c>
      <c r="H76" s="97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6"/>
      <c r="W76" s="95"/>
      <c r="X76" s="42"/>
      <c r="Y76" s="42"/>
      <c r="Z76" s="42"/>
      <c r="AA76" s="43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4"/>
      <c r="AM76" s="30"/>
      <c r="AN76" s="30"/>
      <c r="AO76" s="30"/>
      <c r="AP76" s="6"/>
      <c r="AQ76" s="24"/>
    </row>
    <row r="77" spans="1:43" s="98" customFormat="1" ht="17.25" customHeight="1" x14ac:dyDescent="0.3">
      <c r="A77" s="353"/>
      <c r="B77" s="347"/>
      <c r="C77" s="534"/>
      <c r="D77" s="534"/>
      <c r="E77" s="15">
        <v>612</v>
      </c>
      <c r="F77" s="77" t="s">
        <v>59</v>
      </c>
      <c r="G77" s="31">
        <v>0</v>
      </c>
      <c r="H77" s="537"/>
      <c r="I77" s="538"/>
      <c r="J77" s="538"/>
      <c r="K77" s="538"/>
      <c r="L77" s="538"/>
      <c r="M77" s="115"/>
      <c r="N77" s="539"/>
      <c r="O77" s="539"/>
      <c r="P77" s="539"/>
      <c r="Q77" s="539"/>
      <c r="R77" s="66"/>
      <c r="S77" s="80"/>
      <c r="T77" s="522"/>
      <c r="U77" s="522"/>
      <c r="V77" s="81"/>
      <c r="W77" s="91"/>
    </row>
    <row r="78" spans="1:43" s="98" customFormat="1" ht="17.25" customHeight="1" x14ac:dyDescent="0.3">
      <c r="A78" s="531"/>
      <c r="B78" s="534"/>
      <c r="C78" s="349" t="s">
        <v>18</v>
      </c>
      <c r="D78" s="350"/>
      <c r="E78" s="388"/>
      <c r="F78" s="420"/>
      <c r="G78" s="218">
        <f>SUM(G76:G77)</f>
        <v>0</v>
      </c>
      <c r="H78" s="212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4"/>
      <c r="W78" s="215"/>
    </row>
    <row r="79" spans="1:43" s="98" customFormat="1" ht="17.25" customHeight="1" x14ac:dyDescent="0.3">
      <c r="A79" s="351" t="s">
        <v>79</v>
      </c>
      <c r="B79" s="352" t="s">
        <v>60</v>
      </c>
      <c r="C79" s="445">
        <v>71</v>
      </c>
      <c r="D79" s="434" t="s">
        <v>60</v>
      </c>
      <c r="E79" s="447">
        <v>711</v>
      </c>
      <c r="F79" s="540" t="s">
        <v>60</v>
      </c>
      <c r="G79" s="542">
        <f>W79+W80</f>
        <v>110000</v>
      </c>
      <c r="H79" s="535" t="s">
        <v>134</v>
      </c>
      <c r="I79" s="519"/>
      <c r="J79" s="519"/>
      <c r="K79" s="519"/>
      <c r="L79" s="432" t="s">
        <v>73</v>
      </c>
      <c r="M79" s="432"/>
      <c r="N79" s="432">
        <v>11000</v>
      </c>
      <c r="O79" s="432"/>
      <c r="P79" s="432"/>
      <c r="Q79" s="67" t="s">
        <v>67</v>
      </c>
      <c r="R79" s="536">
        <v>10</v>
      </c>
      <c r="S79" s="536"/>
      <c r="T79" s="67" t="s">
        <v>63</v>
      </c>
      <c r="U79" s="67"/>
      <c r="V79" s="79" t="s">
        <v>69</v>
      </c>
      <c r="W79" s="89">
        <f>N79*R79</f>
        <v>110000</v>
      </c>
    </row>
    <row r="80" spans="1:43" s="98" customFormat="1" ht="17.25" customHeight="1" x14ac:dyDescent="0.3">
      <c r="A80" s="345"/>
      <c r="B80" s="347"/>
      <c r="C80" s="478"/>
      <c r="D80" s="436"/>
      <c r="E80" s="448"/>
      <c r="F80" s="541"/>
      <c r="G80" s="543"/>
      <c r="H80" s="520" t="s">
        <v>198</v>
      </c>
      <c r="I80" s="544"/>
      <c r="J80" s="544"/>
      <c r="K80" s="544"/>
      <c r="L80" s="545" t="s">
        <v>176</v>
      </c>
      <c r="M80" s="545"/>
      <c r="N80" s="545"/>
      <c r="O80" s="545"/>
      <c r="P80" s="545"/>
      <c r="Q80" s="67" t="s">
        <v>67</v>
      </c>
      <c r="R80" s="136"/>
      <c r="S80" s="136">
        <v>12</v>
      </c>
      <c r="T80" s="67" t="s">
        <v>183</v>
      </c>
      <c r="U80" s="67"/>
      <c r="V80" s="79" t="s">
        <v>69</v>
      </c>
      <c r="W80" s="89">
        <f>N80*S80</f>
        <v>0</v>
      </c>
    </row>
    <row r="81" spans="1:23" s="98" customFormat="1" ht="17.25" customHeight="1" x14ac:dyDescent="0.3">
      <c r="A81" s="531"/>
      <c r="B81" s="534"/>
      <c r="C81" s="387" t="s">
        <v>18</v>
      </c>
      <c r="D81" s="388"/>
      <c r="E81" s="449"/>
      <c r="F81" s="389"/>
      <c r="G81" s="218">
        <f>G79</f>
        <v>110000</v>
      </c>
      <c r="H81" s="212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4"/>
      <c r="W81" s="215"/>
    </row>
    <row r="82" spans="1:23" s="98" customFormat="1" ht="17.25" customHeight="1" x14ac:dyDescent="0.3">
      <c r="A82" s="351" t="s">
        <v>135</v>
      </c>
      <c r="B82" s="445" t="s">
        <v>61</v>
      </c>
      <c r="C82" s="437">
        <v>81</v>
      </c>
      <c r="D82" s="437" t="s">
        <v>136</v>
      </c>
      <c r="E82" s="39">
        <v>811</v>
      </c>
      <c r="F82" s="74" t="s">
        <v>137</v>
      </c>
      <c r="G82" s="71">
        <v>5800728</v>
      </c>
      <c r="H82" s="97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6"/>
      <c r="W82" s="95"/>
    </row>
    <row r="83" spans="1:23" s="98" customFormat="1" ht="17.25" customHeight="1" x14ac:dyDescent="0.3">
      <c r="A83" s="345"/>
      <c r="B83" s="446"/>
      <c r="C83" s="437"/>
      <c r="D83" s="437"/>
      <c r="E83" s="39">
        <v>812</v>
      </c>
      <c r="F83" s="74" t="s">
        <v>138</v>
      </c>
      <c r="G83" s="71">
        <v>0</v>
      </c>
      <c r="H83" s="97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6"/>
      <c r="W83" s="95"/>
    </row>
    <row r="84" spans="1:23" s="98" customFormat="1" ht="17.25" customHeight="1" x14ac:dyDescent="0.3">
      <c r="A84" s="531"/>
      <c r="B84" s="532"/>
      <c r="C84" s="533" t="s">
        <v>18</v>
      </c>
      <c r="D84" s="533"/>
      <c r="E84" s="533"/>
      <c r="F84" s="533"/>
      <c r="G84" s="206">
        <f>G82</f>
        <v>5800728</v>
      </c>
      <c r="H84" s="212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4"/>
      <c r="W84" s="215"/>
    </row>
    <row r="85" spans="1:23" s="98" customFormat="1" ht="17.25" customHeight="1" x14ac:dyDescent="0.3">
      <c r="A85" s="351" t="s">
        <v>139</v>
      </c>
      <c r="B85" s="445" t="s">
        <v>140</v>
      </c>
      <c r="C85" s="39">
        <v>91</v>
      </c>
      <c r="D85" s="74" t="s">
        <v>201</v>
      </c>
      <c r="E85" s="39">
        <v>911</v>
      </c>
      <c r="F85" s="74" t="s">
        <v>141</v>
      </c>
      <c r="G85" s="73">
        <f>W85</f>
        <v>1200000</v>
      </c>
      <c r="H85" s="529" t="s">
        <v>199</v>
      </c>
      <c r="I85" s="530"/>
      <c r="J85" s="530"/>
      <c r="K85" s="530"/>
      <c r="L85" s="530"/>
      <c r="M85" s="94" t="s">
        <v>200</v>
      </c>
      <c r="N85" s="550">
        <v>100000</v>
      </c>
      <c r="O85" s="550"/>
      <c r="P85" s="550"/>
      <c r="Q85" s="550"/>
      <c r="R85" s="67" t="s">
        <v>67</v>
      </c>
      <c r="S85" s="78">
        <v>12</v>
      </c>
      <c r="T85" s="432" t="s">
        <v>68</v>
      </c>
      <c r="U85" s="432"/>
      <c r="V85" s="79" t="s">
        <v>69</v>
      </c>
      <c r="W85" s="95">
        <f>N85*S85</f>
        <v>1200000</v>
      </c>
    </row>
    <row r="86" spans="1:23" s="98" customFormat="1" ht="17.25" customHeight="1" x14ac:dyDescent="0.3">
      <c r="A86" s="531"/>
      <c r="B86" s="532"/>
      <c r="C86" s="533" t="s">
        <v>18</v>
      </c>
      <c r="D86" s="533"/>
      <c r="E86" s="533"/>
      <c r="F86" s="533"/>
      <c r="G86" s="219">
        <f>G85</f>
        <v>1200000</v>
      </c>
      <c r="H86" s="220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21"/>
      <c r="W86" s="222"/>
    </row>
    <row r="87" spans="1:23" s="98" customFormat="1" ht="17.25" customHeight="1" x14ac:dyDescent="0.3">
      <c r="A87" s="351">
        <v>10</v>
      </c>
      <c r="B87" s="445" t="s">
        <v>142</v>
      </c>
      <c r="C87" s="39">
        <v>101</v>
      </c>
      <c r="D87" s="74" t="s">
        <v>202</v>
      </c>
      <c r="E87" s="39">
        <v>1011</v>
      </c>
      <c r="F87" s="74" t="s">
        <v>203</v>
      </c>
      <c r="G87" s="72">
        <f>W87</f>
        <v>1200000</v>
      </c>
      <c r="H87" s="529" t="s">
        <v>199</v>
      </c>
      <c r="I87" s="530"/>
      <c r="J87" s="530"/>
      <c r="K87" s="530"/>
      <c r="L87" s="530"/>
      <c r="M87" s="94" t="s">
        <v>200</v>
      </c>
      <c r="N87" s="550">
        <v>100000</v>
      </c>
      <c r="O87" s="550"/>
      <c r="P87" s="550"/>
      <c r="Q87" s="550"/>
      <c r="R87" s="85" t="s">
        <v>67</v>
      </c>
      <c r="S87" s="94">
        <v>12</v>
      </c>
      <c r="T87" s="550" t="s">
        <v>68</v>
      </c>
      <c r="U87" s="550"/>
      <c r="V87" s="86" t="s">
        <v>69</v>
      </c>
      <c r="W87" s="160">
        <f>N87*S87</f>
        <v>1200000</v>
      </c>
    </row>
    <row r="88" spans="1:23" s="98" customFormat="1" ht="17.25" customHeight="1" x14ac:dyDescent="0.3">
      <c r="A88" s="531"/>
      <c r="B88" s="532"/>
      <c r="C88" s="533" t="s">
        <v>18</v>
      </c>
      <c r="D88" s="533"/>
      <c r="E88" s="533"/>
      <c r="F88" s="533"/>
      <c r="G88" s="228">
        <f>G87</f>
        <v>1200000</v>
      </c>
      <c r="H88" s="212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4"/>
      <c r="W88" s="215"/>
    </row>
    <row r="89" spans="1:23" s="98" customFormat="1" ht="17.25" customHeight="1" thickBot="1" x14ac:dyDescent="0.35">
      <c r="A89" s="372" t="s">
        <v>62</v>
      </c>
      <c r="B89" s="373"/>
      <c r="C89" s="413"/>
      <c r="D89" s="413"/>
      <c r="E89" s="413"/>
      <c r="F89" s="414"/>
      <c r="G89" s="223">
        <f>G84+G81+G78+G75+G73+G55+G51+G86+G88</f>
        <v>1032690074.8708574</v>
      </c>
      <c r="H89" s="224"/>
      <c r="I89" s="225"/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6"/>
      <c r="W89" s="227"/>
    </row>
    <row r="90" spans="1:23" x14ac:dyDescent="0.3">
      <c r="G90" s="103">
        <f>'시설(세입)'!G55-'시설(세출)'!G89</f>
        <v>0.1291426420211792</v>
      </c>
    </row>
    <row r="92" spans="1:23" x14ac:dyDescent="0.3">
      <c r="D92" s="108"/>
      <c r="E92" s="108"/>
      <c r="F92" s="108"/>
      <c r="G92" s="109"/>
      <c r="H92" s="110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</row>
    <row r="93" spans="1:23" x14ac:dyDescent="0.3">
      <c r="D93" s="108"/>
      <c r="E93" s="108"/>
      <c r="F93" s="108"/>
      <c r="G93" s="109"/>
      <c r="H93" s="110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</row>
    <row r="94" spans="1:23" x14ac:dyDescent="0.3">
      <c r="D94" s="108"/>
      <c r="E94" s="108"/>
      <c r="F94" s="108"/>
      <c r="G94" s="109"/>
      <c r="H94" s="18"/>
      <c r="I94" s="18"/>
      <c r="J94" s="18"/>
      <c r="K94" s="18"/>
      <c r="L94" s="18"/>
      <c r="M94" s="64"/>
      <c r="N94" s="18"/>
      <c r="O94" s="111"/>
      <c r="P94" s="111"/>
      <c r="Q94" s="111"/>
      <c r="R94" s="111"/>
      <c r="S94" s="111"/>
      <c r="T94" s="111"/>
    </row>
    <row r="95" spans="1:23" x14ac:dyDescent="0.3">
      <c r="D95" s="108"/>
      <c r="E95" s="108"/>
      <c r="F95" s="108"/>
      <c r="G95" s="109"/>
      <c r="H95" s="462"/>
      <c r="I95" s="462"/>
      <c r="J95" s="462"/>
      <c r="K95" s="462"/>
      <c r="L95" s="462"/>
      <c r="M95" s="462"/>
      <c r="N95" s="462"/>
      <c r="O95" s="111"/>
      <c r="P95" s="111"/>
      <c r="Q95" s="111"/>
      <c r="R95" s="111"/>
      <c r="S95" s="111"/>
      <c r="T95" s="111"/>
    </row>
    <row r="96" spans="1:23" x14ac:dyDescent="0.3">
      <c r="D96" s="108"/>
      <c r="E96" s="108"/>
      <c r="F96" s="108"/>
      <c r="G96" s="109"/>
      <c r="H96" s="18"/>
      <c r="I96" s="18"/>
      <c r="J96" s="18"/>
      <c r="K96" s="18"/>
      <c r="L96" s="18"/>
      <c r="M96" s="64"/>
      <c r="N96" s="18"/>
      <c r="O96" s="111"/>
      <c r="P96" s="111"/>
      <c r="Q96" s="111"/>
      <c r="R96" s="111"/>
      <c r="S96" s="111"/>
      <c r="T96" s="111"/>
    </row>
    <row r="97" spans="1:44" x14ac:dyDescent="0.3">
      <c r="D97" s="108"/>
      <c r="E97" s="108"/>
      <c r="F97" s="108"/>
      <c r="G97" s="109"/>
      <c r="H97" s="110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</row>
    <row r="98" spans="1:44" s="105" customFormat="1" x14ac:dyDescent="0.3">
      <c r="A98" s="101"/>
      <c r="B98" s="101"/>
      <c r="C98" s="101"/>
      <c r="D98" s="108"/>
      <c r="E98" s="108"/>
      <c r="F98" s="108"/>
      <c r="G98" s="109"/>
      <c r="H98" s="110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W98" s="106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</row>
    <row r="99" spans="1:44" s="105" customFormat="1" x14ac:dyDescent="0.3">
      <c r="A99" s="101"/>
      <c r="B99" s="101"/>
      <c r="C99" s="101"/>
      <c r="D99" s="108"/>
      <c r="E99" s="108"/>
      <c r="F99" s="108"/>
      <c r="G99" s="109"/>
      <c r="H99" s="110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W99" s="106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</row>
  </sheetData>
  <mergeCells count="335">
    <mergeCell ref="T58:U58"/>
    <mergeCell ref="N85:Q85"/>
    <mergeCell ref="T85:U85"/>
    <mergeCell ref="H87:L87"/>
    <mergeCell ref="N87:Q87"/>
    <mergeCell ref="T87:U87"/>
    <mergeCell ref="J10:M10"/>
    <mergeCell ref="Q10:T10"/>
    <mergeCell ref="J14:M14"/>
    <mergeCell ref="Q14:T14"/>
    <mergeCell ref="H11:K11"/>
    <mergeCell ref="M11:P11"/>
    <mergeCell ref="H71:L71"/>
    <mergeCell ref="N71:Q71"/>
    <mergeCell ref="T71:U71"/>
    <mergeCell ref="H69:L69"/>
    <mergeCell ref="N69:Q69"/>
    <mergeCell ref="T69:U69"/>
    <mergeCell ref="H74:W74"/>
    <mergeCell ref="T57:U57"/>
    <mergeCell ref="S15:T15"/>
    <mergeCell ref="V15:W15"/>
    <mergeCell ref="H16:W16"/>
    <mergeCell ref="H17:W17"/>
    <mergeCell ref="E16:E17"/>
    <mergeCell ref="F16:F17"/>
    <mergeCell ref="G7:G10"/>
    <mergeCell ref="G11:G14"/>
    <mergeCell ref="E7:E14"/>
    <mergeCell ref="F7:F10"/>
    <mergeCell ref="F11:F14"/>
    <mergeCell ref="Q25:R25"/>
    <mergeCell ref="H26:J26"/>
    <mergeCell ref="K26:O26"/>
    <mergeCell ref="Q26:R26"/>
    <mergeCell ref="E56:E58"/>
    <mergeCell ref="F56:F58"/>
    <mergeCell ref="G56:G58"/>
    <mergeCell ref="H57:L57"/>
    <mergeCell ref="N57:Q57"/>
    <mergeCell ref="K58:N58"/>
    <mergeCell ref="H58:J58"/>
    <mergeCell ref="E59:E60"/>
    <mergeCell ref="F59:F60"/>
    <mergeCell ref="G59:G60"/>
    <mergeCell ref="H60:I60"/>
    <mergeCell ref="K60:O60"/>
    <mergeCell ref="H5:K5"/>
    <mergeCell ref="M5:P5"/>
    <mergeCell ref="H6:K6"/>
    <mergeCell ref="M6:P6"/>
    <mergeCell ref="H7:K7"/>
    <mergeCell ref="M7:P7"/>
    <mergeCell ref="V14:W14"/>
    <mergeCell ref="S6:T6"/>
    <mergeCell ref="V6:W6"/>
    <mergeCell ref="H10:I10"/>
    <mergeCell ref="O14:P14"/>
    <mergeCell ref="H14:I14"/>
    <mergeCell ref="H13:I13"/>
    <mergeCell ref="J13:M13"/>
    <mergeCell ref="S13:T13"/>
    <mergeCell ref="V13:W13"/>
    <mergeCell ref="H9:I9"/>
    <mergeCell ref="V11:W11"/>
    <mergeCell ref="S11:T11"/>
    <mergeCell ref="H8:T8"/>
    <mergeCell ref="O10:P10"/>
    <mergeCell ref="H12:T12"/>
    <mergeCell ref="X61:Y61"/>
    <mergeCell ref="X62:Y62"/>
    <mergeCell ref="T77:U77"/>
    <mergeCell ref="G40:G41"/>
    <mergeCell ref="A5:A51"/>
    <mergeCell ref="B5:B51"/>
    <mergeCell ref="C5:C28"/>
    <mergeCell ref="D5:D28"/>
    <mergeCell ref="E5:E6"/>
    <mergeCell ref="E18:E27"/>
    <mergeCell ref="F18:F22"/>
    <mergeCell ref="E28:F28"/>
    <mergeCell ref="C29:C37"/>
    <mergeCell ref="D29:D37"/>
    <mergeCell ref="E29:E32"/>
    <mergeCell ref="S5:T5"/>
    <mergeCell ref="V5:W5"/>
    <mergeCell ref="S7:T7"/>
    <mergeCell ref="V7:W7"/>
    <mergeCell ref="J9:M9"/>
    <mergeCell ref="S9:T9"/>
    <mergeCell ref="V9:W9"/>
    <mergeCell ref="V10:W10"/>
    <mergeCell ref="Q15:R15"/>
    <mergeCell ref="A1:W1"/>
    <mergeCell ref="A2:B2"/>
    <mergeCell ref="F2:W2"/>
    <mergeCell ref="A3:F3"/>
    <mergeCell ref="G3:G4"/>
    <mergeCell ref="H3:W4"/>
    <mergeCell ref="A4:B4"/>
    <mergeCell ref="C4:D4"/>
    <mergeCell ref="E4:F4"/>
    <mergeCell ref="X18:Y18"/>
    <mergeCell ref="H19:J19"/>
    <mergeCell ref="K19:O19"/>
    <mergeCell ref="Q19:R19"/>
    <mergeCell ref="G18:G22"/>
    <mergeCell ref="H18:J18"/>
    <mergeCell ref="K18:O18"/>
    <mergeCell ref="H20:J20"/>
    <mergeCell ref="H15:I15"/>
    <mergeCell ref="J15:M15"/>
    <mergeCell ref="K20:O20"/>
    <mergeCell ref="Q20:R20"/>
    <mergeCell ref="H21:J21"/>
    <mergeCell ref="K21:O21"/>
    <mergeCell ref="Q21:R21"/>
    <mergeCell ref="H22:J22"/>
    <mergeCell ref="K22:O22"/>
    <mergeCell ref="Q22:R22"/>
    <mergeCell ref="Q18:R18"/>
    <mergeCell ref="H27:J27"/>
    <mergeCell ref="K27:O27"/>
    <mergeCell ref="Q27:R27"/>
    <mergeCell ref="F23:F27"/>
    <mergeCell ref="G23:G27"/>
    <mergeCell ref="H23:J23"/>
    <mergeCell ref="K23:O23"/>
    <mergeCell ref="Q23:R23"/>
    <mergeCell ref="H25:J25"/>
    <mergeCell ref="K25:O25"/>
    <mergeCell ref="H24:J24"/>
    <mergeCell ref="K24:O24"/>
    <mergeCell ref="Q24:R24"/>
    <mergeCell ref="E37:F37"/>
    <mergeCell ref="H29:J29"/>
    <mergeCell ref="K29:L29"/>
    <mergeCell ref="M29:P29"/>
    <mergeCell ref="S29:T29"/>
    <mergeCell ref="H33:I33"/>
    <mergeCell ref="J33:M33"/>
    <mergeCell ref="S33:T33"/>
    <mergeCell ref="H36:J36"/>
    <mergeCell ref="K36:L36"/>
    <mergeCell ref="M36:P36"/>
    <mergeCell ref="S36:T36"/>
    <mergeCell ref="G29:G32"/>
    <mergeCell ref="E34:E36"/>
    <mergeCell ref="F34:F36"/>
    <mergeCell ref="G34:G36"/>
    <mergeCell ref="F29:F32"/>
    <mergeCell ref="H37:K37"/>
    <mergeCell ref="L37:P37"/>
    <mergeCell ref="H31:J31"/>
    <mergeCell ref="K31:L31"/>
    <mergeCell ref="M31:P31"/>
    <mergeCell ref="S31:T31"/>
    <mergeCell ref="V29:W29"/>
    <mergeCell ref="H30:J30"/>
    <mergeCell ref="K30:L30"/>
    <mergeCell ref="M30:P30"/>
    <mergeCell ref="S30:T30"/>
    <mergeCell ref="V30:W30"/>
    <mergeCell ref="H32:J32"/>
    <mergeCell ref="K32:L32"/>
    <mergeCell ref="M32:P32"/>
    <mergeCell ref="S32:T32"/>
    <mergeCell ref="V32:W32"/>
    <mergeCell ref="V31:W31"/>
    <mergeCell ref="V40:W40"/>
    <mergeCell ref="H41:J41"/>
    <mergeCell ref="K41:L41"/>
    <mergeCell ref="M41:P41"/>
    <mergeCell ref="V33:W33"/>
    <mergeCell ref="H34:J34"/>
    <mergeCell ref="K34:L34"/>
    <mergeCell ref="M34:P34"/>
    <mergeCell ref="S34:T34"/>
    <mergeCell ref="V34:W34"/>
    <mergeCell ref="H35:J35"/>
    <mergeCell ref="K35:L35"/>
    <mergeCell ref="M35:P35"/>
    <mergeCell ref="S35:T35"/>
    <mergeCell ref="V35:W35"/>
    <mergeCell ref="V36:W36"/>
    <mergeCell ref="S38:T38"/>
    <mergeCell ref="V38:W38"/>
    <mergeCell ref="H39:J39"/>
    <mergeCell ref="K39:L39"/>
    <mergeCell ref="M39:P39"/>
    <mergeCell ref="S39:T39"/>
    <mergeCell ref="V39:W39"/>
    <mergeCell ref="H38:J38"/>
    <mergeCell ref="K38:L38"/>
    <mergeCell ref="M38:P38"/>
    <mergeCell ref="H40:J40"/>
    <mergeCell ref="H42:J42"/>
    <mergeCell ref="K42:L42"/>
    <mergeCell ref="M42:P42"/>
    <mergeCell ref="H45:I45"/>
    <mergeCell ref="K45:N45"/>
    <mergeCell ref="H46:I46"/>
    <mergeCell ref="K46:N46"/>
    <mergeCell ref="M40:P40"/>
    <mergeCell ref="H43:J43"/>
    <mergeCell ref="K43:T43"/>
    <mergeCell ref="S40:T40"/>
    <mergeCell ref="V43:W43"/>
    <mergeCell ref="H49:I49"/>
    <mergeCell ref="K49:N49"/>
    <mergeCell ref="E50:F50"/>
    <mergeCell ref="H50:W50"/>
    <mergeCell ref="C51:F51"/>
    <mergeCell ref="H51:W51"/>
    <mergeCell ref="H47:I47"/>
    <mergeCell ref="K47:N47"/>
    <mergeCell ref="H48:I48"/>
    <mergeCell ref="K48:N48"/>
    <mergeCell ref="C38:C50"/>
    <mergeCell ref="D38:D50"/>
    <mergeCell ref="S42:T42"/>
    <mergeCell ref="V42:W42"/>
    <mergeCell ref="E44:E49"/>
    <mergeCell ref="F44:F49"/>
    <mergeCell ref="G44:G49"/>
    <mergeCell ref="H44:I44"/>
    <mergeCell ref="K44:N44"/>
    <mergeCell ref="K40:L40"/>
    <mergeCell ref="S41:T41"/>
    <mergeCell ref="V41:W41"/>
    <mergeCell ref="E40:E41"/>
    <mergeCell ref="F40:F41"/>
    <mergeCell ref="H55:W55"/>
    <mergeCell ref="A56:A73"/>
    <mergeCell ref="B56:B73"/>
    <mergeCell ref="C56:C62"/>
    <mergeCell ref="D56:D62"/>
    <mergeCell ref="H56:L56"/>
    <mergeCell ref="N56:Q56"/>
    <mergeCell ref="T56:U56"/>
    <mergeCell ref="H59:L59"/>
    <mergeCell ref="N59:Q59"/>
    <mergeCell ref="A52:A55"/>
    <mergeCell ref="B52:B55"/>
    <mergeCell ref="C52:C54"/>
    <mergeCell ref="D52:D54"/>
    <mergeCell ref="H52:W52"/>
    <mergeCell ref="H53:W53"/>
    <mergeCell ref="H54:L54"/>
    <mergeCell ref="N54:Q54"/>
    <mergeCell ref="T54:U54"/>
    <mergeCell ref="C55:F55"/>
    <mergeCell ref="T59:U59"/>
    <mergeCell ref="H61:L61"/>
    <mergeCell ref="N61:Q61"/>
    <mergeCell ref="T61:U61"/>
    <mergeCell ref="L62:M62"/>
    <mergeCell ref="N62:Q62"/>
    <mergeCell ref="T62:U62"/>
    <mergeCell ref="N63:Q63"/>
    <mergeCell ref="T63:U63"/>
    <mergeCell ref="H64:L64"/>
    <mergeCell ref="N64:Q64"/>
    <mergeCell ref="T64:U64"/>
    <mergeCell ref="A74:A75"/>
    <mergeCell ref="B74:B75"/>
    <mergeCell ref="C75:F75"/>
    <mergeCell ref="H75:K75"/>
    <mergeCell ref="L75:M75"/>
    <mergeCell ref="N75:Q75"/>
    <mergeCell ref="S75:T75"/>
    <mergeCell ref="H67:L67"/>
    <mergeCell ref="N67:Q67"/>
    <mergeCell ref="T67:U67"/>
    <mergeCell ref="H68:L68"/>
    <mergeCell ref="N68:Q68"/>
    <mergeCell ref="T68:U68"/>
    <mergeCell ref="A79:A81"/>
    <mergeCell ref="B79:B81"/>
    <mergeCell ref="H79:K79"/>
    <mergeCell ref="L79:M79"/>
    <mergeCell ref="N79:P79"/>
    <mergeCell ref="R79:S79"/>
    <mergeCell ref="C81:F81"/>
    <mergeCell ref="A76:A78"/>
    <mergeCell ref="B76:B78"/>
    <mergeCell ref="C76:C77"/>
    <mergeCell ref="D76:D77"/>
    <mergeCell ref="C78:F78"/>
    <mergeCell ref="H77:L77"/>
    <mergeCell ref="N77:Q77"/>
    <mergeCell ref="C79:C80"/>
    <mergeCell ref="D79:D80"/>
    <mergeCell ref="E79:E80"/>
    <mergeCell ref="F79:F80"/>
    <mergeCell ref="G79:G80"/>
    <mergeCell ref="H80:K80"/>
    <mergeCell ref="L80:M80"/>
    <mergeCell ref="N80:P80"/>
    <mergeCell ref="A87:A88"/>
    <mergeCell ref="B87:B88"/>
    <mergeCell ref="C88:F88"/>
    <mergeCell ref="A89:F89"/>
    <mergeCell ref="A82:A84"/>
    <mergeCell ref="B82:B84"/>
    <mergeCell ref="C82:C83"/>
    <mergeCell ref="D82:D83"/>
    <mergeCell ref="C84:F84"/>
    <mergeCell ref="A85:A86"/>
    <mergeCell ref="B85:B86"/>
    <mergeCell ref="C86:F86"/>
    <mergeCell ref="H95:N95"/>
    <mergeCell ref="C73:F73"/>
    <mergeCell ref="L73:M73"/>
    <mergeCell ref="N73:Q73"/>
    <mergeCell ref="S73:T73"/>
    <mergeCell ref="H70:L70"/>
    <mergeCell ref="N70:Q70"/>
    <mergeCell ref="T70:U70"/>
    <mergeCell ref="H72:L72"/>
    <mergeCell ref="N72:Q72"/>
    <mergeCell ref="T72:U72"/>
    <mergeCell ref="C63:C72"/>
    <mergeCell ref="D63:D72"/>
    <mergeCell ref="E63:E72"/>
    <mergeCell ref="F63:F72"/>
    <mergeCell ref="G63:G72"/>
    <mergeCell ref="H63:L63"/>
    <mergeCell ref="T65:U65"/>
    <mergeCell ref="H66:L66"/>
    <mergeCell ref="N66:Q66"/>
    <mergeCell ref="T66:U66"/>
    <mergeCell ref="H65:L65"/>
    <mergeCell ref="N65:Q65"/>
    <mergeCell ref="H85:L85"/>
  </mergeCells>
  <phoneticPr fontId="17" type="noConversion"/>
  <printOptions horizontalCentered="1"/>
  <pageMargins left="0.11811023622047245" right="0.11811023622047245" top="0.6692913385826772" bottom="0.15748031496062992" header="0.31496062992125984" footer="0.31496062992125984"/>
  <pageSetup paperSize="9" orientation="portrait" r:id="rId1"/>
  <headerFooter alignWithMargins="0"/>
  <rowBreaks count="1" manualBreakCount="1">
    <brk id="51" max="22" man="1"/>
  </rowBreaks>
  <ignoredErrors>
    <ignoredError sqref="W5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6"/>
  <sheetViews>
    <sheetView view="pageBreakPreview" topLeftCell="A19" zoomScale="115" zoomScaleNormal="115" zoomScaleSheetLayoutView="115" workbookViewId="0">
      <selection activeCell="N42" sqref="N42"/>
    </sheetView>
  </sheetViews>
  <sheetFormatPr defaultRowHeight="17.25" x14ac:dyDescent="0.3"/>
  <cols>
    <col min="1" max="1" width="2.875" style="2" customWidth="1"/>
    <col min="2" max="2" width="8" style="21" customWidth="1"/>
    <col min="3" max="3" width="2.875" style="21" customWidth="1"/>
    <col min="4" max="4" width="8" style="22" customWidth="1"/>
    <col min="5" max="5" width="3.5" style="22" customWidth="1"/>
    <col min="6" max="6" width="9" style="22" customWidth="1"/>
    <col min="7" max="7" width="11" style="25" customWidth="1"/>
    <col min="8" max="8" width="5.25" style="26" customWidth="1"/>
    <col min="9" max="9" width="1.75" style="27" customWidth="1"/>
    <col min="10" max="11" width="2.625" style="27" customWidth="1"/>
    <col min="12" max="12" width="1.875" style="27" customWidth="1"/>
    <col min="13" max="13" width="2.75" style="27" customWidth="1"/>
    <col min="14" max="14" width="3" style="27" customWidth="1"/>
    <col min="15" max="15" width="3.375" style="27" customWidth="1"/>
    <col min="16" max="16" width="1.875" style="27" customWidth="1"/>
    <col min="17" max="17" width="2.625" style="27" customWidth="1"/>
    <col min="18" max="18" width="1.75" style="27" customWidth="1"/>
    <col min="19" max="20" width="2.5" style="27" customWidth="1"/>
    <col min="21" max="21" width="1.75" style="27" customWidth="1"/>
    <col min="22" max="22" width="1.25" style="27" customWidth="1"/>
    <col min="23" max="23" width="9.125" style="28" customWidth="1"/>
    <col min="24" max="24" width="13.75" style="1" bestFit="1" customWidth="1"/>
    <col min="25" max="25" width="7.625" style="1" customWidth="1"/>
    <col min="26" max="26" width="16.75" style="1" customWidth="1"/>
    <col min="27" max="27" width="10.875" style="1" customWidth="1"/>
    <col min="28" max="16384" width="9" style="1"/>
  </cols>
  <sheetData>
    <row r="1" spans="1:27" ht="45" customHeight="1" x14ac:dyDescent="0.3">
      <c r="A1" s="328" t="s">
        <v>278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</row>
    <row r="2" spans="1:27" ht="15.75" customHeight="1" thickBot="1" x14ac:dyDescent="0.35">
      <c r="A2" s="329" t="s">
        <v>0</v>
      </c>
      <c r="B2" s="329"/>
      <c r="C2" s="329"/>
      <c r="D2" s="329"/>
      <c r="E2" s="2"/>
      <c r="F2" s="508" t="s">
        <v>1</v>
      </c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</row>
    <row r="3" spans="1:27" ht="18.75" customHeight="1" x14ac:dyDescent="0.3">
      <c r="A3" s="331" t="s">
        <v>2</v>
      </c>
      <c r="B3" s="332"/>
      <c r="C3" s="332"/>
      <c r="D3" s="332"/>
      <c r="E3" s="332"/>
      <c r="F3" s="509"/>
      <c r="G3" s="510" t="s">
        <v>3</v>
      </c>
      <c r="H3" s="335" t="s">
        <v>4</v>
      </c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7"/>
    </row>
    <row r="4" spans="1:27" ht="18.75" customHeight="1" thickBot="1" x14ac:dyDescent="0.35">
      <c r="A4" s="341" t="s">
        <v>5</v>
      </c>
      <c r="B4" s="342"/>
      <c r="C4" s="343" t="s">
        <v>6</v>
      </c>
      <c r="D4" s="342"/>
      <c r="E4" s="343" t="s">
        <v>7</v>
      </c>
      <c r="F4" s="342"/>
      <c r="G4" s="511"/>
      <c r="H4" s="338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40"/>
    </row>
    <row r="5" spans="1:27" ht="18.75" customHeight="1" thickTop="1" x14ac:dyDescent="0.3">
      <c r="A5" s="345" t="s">
        <v>8</v>
      </c>
      <c r="B5" s="446" t="s">
        <v>9</v>
      </c>
      <c r="C5" s="448">
        <v>11</v>
      </c>
      <c r="D5" s="448" t="s">
        <v>10</v>
      </c>
      <c r="E5" s="448">
        <v>112</v>
      </c>
      <c r="F5" s="448" t="s">
        <v>11</v>
      </c>
      <c r="G5" s="512">
        <f>SUM(W6:W8)</f>
        <v>3653424</v>
      </c>
      <c r="H5" s="659" t="s">
        <v>268</v>
      </c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8"/>
    </row>
    <row r="6" spans="1:27" ht="18.75" customHeight="1" x14ac:dyDescent="0.3">
      <c r="A6" s="345"/>
      <c r="B6" s="446"/>
      <c r="C6" s="448"/>
      <c r="D6" s="448"/>
      <c r="E6" s="448"/>
      <c r="F6" s="448"/>
      <c r="G6" s="661"/>
      <c r="H6" s="3">
        <v>56380</v>
      </c>
      <c r="I6" s="4" t="s">
        <v>71</v>
      </c>
      <c r="J6" s="4">
        <v>6</v>
      </c>
      <c r="K6" s="4" t="s">
        <v>72</v>
      </c>
      <c r="L6" s="4" t="s">
        <v>71</v>
      </c>
      <c r="M6" s="4" t="s">
        <v>73</v>
      </c>
      <c r="N6" s="4">
        <v>20</v>
      </c>
      <c r="O6" s="4" t="s">
        <v>74</v>
      </c>
      <c r="P6" s="4" t="s">
        <v>71</v>
      </c>
      <c r="Q6" s="4">
        <v>12</v>
      </c>
      <c r="R6" s="4" t="s">
        <v>73</v>
      </c>
      <c r="S6" s="4" t="s">
        <v>71</v>
      </c>
      <c r="T6" s="4">
        <v>2</v>
      </c>
      <c r="U6" s="4" t="s">
        <v>75</v>
      </c>
      <c r="V6" s="6" t="s">
        <v>76</v>
      </c>
      <c r="W6" s="7">
        <f>H6*J6%*N6*Q6*T6</f>
        <v>1623744</v>
      </c>
      <c r="X6" s="25"/>
      <c r="Z6" s="56"/>
      <c r="AA6" s="56"/>
    </row>
    <row r="7" spans="1:27" ht="18.75" customHeight="1" x14ac:dyDescent="0.3">
      <c r="A7" s="345"/>
      <c r="B7" s="446"/>
      <c r="C7" s="448"/>
      <c r="D7" s="448"/>
      <c r="E7" s="448"/>
      <c r="F7" s="448"/>
      <c r="G7" s="661"/>
      <c r="H7" s="3">
        <f>H6</f>
        <v>56380</v>
      </c>
      <c r="I7" s="4" t="s">
        <v>71</v>
      </c>
      <c r="J7" s="4">
        <v>9</v>
      </c>
      <c r="K7" s="4" t="s">
        <v>72</v>
      </c>
      <c r="L7" s="4" t="s">
        <v>71</v>
      </c>
      <c r="M7" s="4" t="s">
        <v>73</v>
      </c>
      <c r="N7" s="4">
        <v>20</v>
      </c>
      <c r="O7" s="4" t="s">
        <v>74</v>
      </c>
      <c r="P7" s="4" t="s">
        <v>71</v>
      </c>
      <c r="Q7" s="4">
        <v>12</v>
      </c>
      <c r="R7" s="4" t="s">
        <v>73</v>
      </c>
      <c r="S7" s="4" t="s">
        <v>71</v>
      </c>
      <c r="T7" s="4"/>
      <c r="U7" s="4" t="s">
        <v>75</v>
      </c>
      <c r="V7" s="6" t="s">
        <v>76</v>
      </c>
      <c r="W7" s="7">
        <f>H7*J7%*N7*Q7*T7</f>
        <v>0</v>
      </c>
    </row>
    <row r="8" spans="1:27" ht="18.75" customHeight="1" x14ac:dyDescent="0.3">
      <c r="A8" s="345"/>
      <c r="B8" s="446"/>
      <c r="C8" s="437"/>
      <c r="D8" s="437"/>
      <c r="E8" s="437"/>
      <c r="F8" s="437"/>
      <c r="G8" s="502"/>
      <c r="H8" s="3">
        <f>H7</f>
        <v>56380</v>
      </c>
      <c r="I8" s="4" t="s">
        <v>67</v>
      </c>
      <c r="J8" s="4">
        <v>15</v>
      </c>
      <c r="K8" s="4" t="s">
        <v>72</v>
      </c>
      <c r="L8" s="4" t="s">
        <v>67</v>
      </c>
      <c r="M8" s="4" t="s">
        <v>73</v>
      </c>
      <c r="N8" s="4">
        <v>20</v>
      </c>
      <c r="O8" s="4" t="s">
        <v>74</v>
      </c>
      <c r="P8" s="4" t="s">
        <v>67</v>
      </c>
      <c r="Q8" s="4">
        <v>12</v>
      </c>
      <c r="R8" s="4" t="s">
        <v>73</v>
      </c>
      <c r="S8" s="4" t="s">
        <v>67</v>
      </c>
      <c r="T8" s="4">
        <v>1</v>
      </c>
      <c r="U8" s="4" t="s">
        <v>63</v>
      </c>
      <c r="V8" s="6" t="s">
        <v>69</v>
      </c>
      <c r="W8" s="7">
        <f>H8*J8%*N8*Q8*T8</f>
        <v>2029680</v>
      </c>
    </row>
    <row r="9" spans="1:27" ht="18.75" customHeight="1" x14ac:dyDescent="0.3">
      <c r="A9" s="345"/>
      <c r="B9" s="446"/>
      <c r="C9" s="437"/>
      <c r="D9" s="437"/>
      <c r="E9" s="437">
        <v>113</v>
      </c>
      <c r="F9" s="437" t="s">
        <v>17</v>
      </c>
      <c r="G9" s="666">
        <f>W10</f>
        <v>4200000</v>
      </c>
      <c r="H9" s="366" t="s">
        <v>269</v>
      </c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8"/>
    </row>
    <row r="10" spans="1:27" ht="18.75" customHeight="1" x14ac:dyDescent="0.3">
      <c r="A10" s="345"/>
      <c r="B10" s="446"/>
      <c r="C10" s="437"/>
      <c r="D10" s="437"/>
      <c r="E10" s="437"/>
      <c r="F10" s="437"/>
      <c r="G10" s="666"/>
      <c r="H10" s="667" t="s">
        <v>87</v>
      </c>
      <c r="I10" s="668"/>
      <c r="J10" s="668">
        <v>3500</v>
      </c>
      <c r="K10" s="668"/>
      <c r="L10" s="8" t="s">
        <v>67</v>
      </c>
      <c r="M10" s="8" t="s">
        <v>73</v>
      </c>
      <c r="N10" s="8">
        <v>20</v>
      </c>
      <c r="O10" s="8" t="s">
        <v>74</v>
      </c>
      <c r="P10" s="8" t="s">
        <v>71</v>
      </c>
      <c r="Q10" s="8">
        <v>12</v>
      </c>
      <c r="R10" s="34" t="s">
        <v>73</v>
      </c>
      <c r="S10" s="34" t="s">
        <v>78</v>
      </c>
      <c r="T10" s="8">
        <v>5</v>
      </c>
      <c r="U10" s="8" t="s">
        <v>63</v>
      </c>
      <c r="V10" s="9" t="s">
        <v>76</v>
      </c>
      <c r="W10" s="7">
        <f>J10*N10*Q10*T10</f>
        <v>4200000</v>
      </c>
    </row>
    <row r="11" spans="1:27" ht="24" customHeight="1" x14ac:dyDescent="0.3">
      <c r="A11" s="531"/>
      <c r="B11" s="532"/>
      <c r="C11" s="495" t="s">
        <v>18</v>
      </c>
      <c r="D11" s="657"/>
      <c r="E11" s="496"/>
      <c r="F11" s="658"/>
      <c r="G11" s="185">
        <f>G5+G9</f>
        <v>7853424</v>
      </c>
      <c r="H11" s="181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3"/>
      <c r="W11" s="184"/>
    </row>
    <row r="12" spans="1:27" ht="24" customHeight="1" x14ac:dyDescent="0.3">
      <c r="A12" s="351" t="s">
        <v>19</v>
      </c>
      <c r="B12" s="445" t="s">
        <v>20</v>
      </c>
      <c r="C12" s="39">
        <v>41</v>
      </c>
      <c r="D12" s="48" t="s">
        <v>20</v>
      </c>
      <c r="E12" s="39">
        <v>412</v>
      </c>
      <c r="F12" s="46" t="s">
        <v>21</v>
      </c>
      <c r="G12" s="47">
        <v>0</v>
      </c>
      <c r="H12" s="418"/>
      <c r="I12" s="419"/>
      <c r="J12" s="419"/>
      <c r="K12" s="419"/>
      <c r="L12" s="466"/>
      <c r="M12" s="466"/>
      <c r="N12" s="466"/>
      <c r="O12" s="466"/>
      <c r="P12" s="12"/>
      <c r="Q12" s="12"/>
      <c r="R12" s="12"/>
      <c r="S12" s="12"/>
      <c r="T12" s="12"/>
      <c r="U12" s="12"/>
      <c r="V12" s="13"/>
      <c r="W12" s="14"/>
      <c r="X12" s="16"/>
      <c r="Y12" s="16"/>
      <c r="Z12" s="17"/>
    </row>
    <row r="13" spans="1:27" ht="24" customHeight="1" x14ac:dyDescent="0.3">
      <c r="A13" s="531"/>
      <c r="B13" s="534"/>
      <c r="C13" s="656" t="s">
        <v>18</v>
      </c>
      <c r="D13" s="468"/>
      <c r="E13" s="657"/>
      <c r="F13" s="470"/>
      <c r="G13" s="185">
        <f>G12</f>
        <v>0</v>
      </c>
      <c r="H13" s="186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8"/>
      <c r="Z13" s="57"/>
    </row>
    <row r="14" spans="1:27" ht="24" customHeight="1" x14ac:dyDescent="0.3">
      <c r="A14" s="351" t="s">
        <v>22</v>
      </c>
      <c r="B14" s="352" t="s">
        <v>23</v>
      </c>
      <c r="C14" s="15">
        <v>51</v>
      </c>
      <c r="D14" s="15" t="s">
        <v>23</v>
      </c>
      <c r="E14" s="15">
        <v>512</v>
      </c>
      <c r="F14" s="15" t="s">
        <v>24</v>
      </c>
      <c r="G14" s="10">
        <f>W14</f>
        <v>0</v>
      </c>
      <c r="H14" s="11"/>
      <c r="I14" s="466"/>
      <c r="J14" s="466"/>
      <c r="K14" s="466"/>
      <c r="L14" s="466"/>
      <c r="M14" s="8"/>
      <c r="N14" s="8"/>
      <c r="O14" s="660"/>
      <c r="P14" s="660"/>
      <c r="Q14" s="12"/>
      <c r="R14" s="12"/>
      <c r="S14" s="12"/>
      <c r="T14" s="12"/>
      <c r="U14" s="12"/>
      <c r="V14" s="9"/>
      <c r="W14" s="14"/>
      <c r="Z14" s="57"/>
    </row>
    <row r="15" spans="1:27" ht="24" customHeight="1" x14ac:dyDescent="0.3">
      <c r="A15" s="531"/>
      <c r="B15" s="347"/>
      <c r="C15" s="476" t="s">
        <v>18</v>
      </c>
      <c r="D15" s="493"/>
      <c r="E15" s="493"/>
      <c r="F15" s="494"/>
      <c r="G15" s="189">
        <f>G14</f>
        <v>0</v>
      </c>
      <c r="H15" s="181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4"/>
    </row>
    <row r="16" spans="1:27" ht="18.75" customHeight="1" x14ac:dyDescent="0.3">
      <c r="A16" s="662" t="s">
        <v>25</v>
      </c>
      <c r="B16" s="437" t="s">
        <v>26</v>
      </c>
      <c r="C16" s="447">
        <v>61</v>
      </c>
      <c r="D16" s="447" t="s">
        <v>26</v>
      </c>
      <c r="E16" s="447">
        <v>611</v>
      </c>
      <c r="F16" s="447" t="s">
        <v>27</v>
      </c>
      <c r="G16" s="501">
        <f>SUM(W17:W21)</f>
        <v>66882576</v>
      </c>
      <c r="H16" s="659" t="s">
        <v>273</v>
      </c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8"/>
    </row>
    <row r="17" spans="1:25" ht="18.75" customHeight="1" x14ac:dyDescent="0.3">
      <c r="A17" s="663"/>
      <c r="B17" s="437"/>
      <c r="C17" s="479"/>
      <c r="D17" s="479"/>
      <c r="E17" s="479"/>
      <c r="F17" s="479"/>
      <c r="G17" s="661"/>
      <c r="H17" s="3">
        <f>H6</f>
        <v>56380</v>
      </c>
      <c r="I17" s="4" t="s">
        <v>67</v>
      </c>
      <c r="J17" s="163">
        <v>100</v>
      </c>
      <c r="K17" s="4" t="s">
        <v>72</v>
      </c>
      <c r="L17" s="4" t="s">
        <v>67</v>
      </c>
      <c r="M17" s="4" t="s">
        <v>204</v>
      </c>
      <c r="N17" s="4">
        <f>N7</f>
        <v>20</v>
      </c>
      <c r="O17" s="4" t="s">
        <v>205</v>
      </c>
      <c r="P17" s="4" t="s">
        <v>67</v>
      </c>
      <c r="Q17" s="4">
        <v>12</v>
      </c>
      <c r="R17" s="4" t="s">
        <v>204</v>
      </c>
      <c r="S17" s="4" t="s">
        <v>67</v>
      </c>
      <c r="T17" s="4">
        <v>2</v>
      </c>
      <c r="U17" s="4" t="s">
        <v>63</v>
      </c>
      <c r="V17" s="6" t="s">
        <v>69</v>
      </c>
      <c r="W17" s="7">
        <f>H17*J17%*N17*Q17*T17</f>
        <v>27062400</v>
      </c>
    </row>
    <row r="18" spans="1:25" ht="18.75" customHeight="1" x14ac:dyDescent="0.3">
      <c r="A18" s="663"/>
      <c r="B18" s="437"/>
      <c r="C18" s="479"/>
      <c r="D18" s="479"/>
      <c r="E18" s="479"/>
      <c r="F18" s="479"/>
      <c r="G18" s="661"/>
      <c r="H18" s="3">
        <f>H7</f>
        <v>56380</v>
      </c>
      <c r="I18" s="4" t="s">
        <v>71</v>
      </c>
      <c r="J18" s="4">
        <v>94</v>
      </c>
      <c r="K18" s="4" t="s">
        <v>72</v>
      </c>
      <c r="L18" s="4" t="s">
        <v>71</v>
      </c>
      <c r="M18" s="4" t="s">
        <v>73</v>
      </c>
      <c r="N18" s="4">
        <f>N8</f>
        <v>20</v>
      </c>
      <c r="O18" s="4" t="s">
        <v>74</v>
      </c>
      <c r="P18" s="4" t="s">
        <v>71</v>
      </c>
      <c r="Q18" s="4">
        <v>12</v>
      </c>
      <c r="R18" s="4" t="s">
        <v>73</v>
      </c>
      <c r="S18" s="4" t="s">
        <v>71</v>
      </c>
      <c r="T18" s="4">
        <f>T6</f>
        <v>2</v>
      </c>
      <c r="U18" s="4" t="s">
        <v>75</v>
      </c>
      <c r="V18" s="6" t="s">
        <v>76</v>
      </c>
      <c r="W18" s="7">
        <f>H18*J18%*N18*Q18*T18</f>
        <v>25438656</v>
      </c>
    </row>
    <row r="19" spans="1:25" ht="18.75" customHeight="1" x14ac:dyDescent="0.3">
      <c r="A19" s="663"/>
      <c r="B19" s="437"/>
      <c r="C19" s="479"/>
      <c r="D19" s="479"/>
      <c r="E19" s="479"/>
      <c r="F19" s="479"/>
      <c r="G19" s="661"/>
      <c r="H19" s="3">
        <f>H18</f>
        <v>56380</v>
      </c>
      <c r="I19" s="4" t="s">
        <v>71</v>
      </c>
      <c r="J19" s="4">
        <v>91</v>
      </c>
      <c r="K19" s="4" t="s">
        <v>72</v>
      </c>
      <c r="L19" s="4" t="s">
        <v>71</v>
      </c>
      <c r="M19" s="4" t="s">
        <v>73</v>
      </c>
      <c r="N19" s="4">
        <f>N18</f>
        <v>20</v>
      </c>
      <c r="O19" s="4" t="s">
        <v>74</v>
      </c>
      <c r="P19" s="4" t="s">
        <v>71</v>
      </c>
      <c r="Q19" s="4">
        <v>12</v>
      </c>
      <c r="R19" s="4" t="s">
        <v>73</v>
      </c>
      <c r="S19" s="4" t="s">
        <v>71</v>
      </c>
      <c r="T19" s="4">
        <f>T7</f>
        <v>0</v>
      </c>
      <c r="U19" s="4" t="s">
        <v>75</v>
      </c>
      <c r="V19" s="6" t="s">
        <v>76</v>
      </c>
      <c r="W19" s="7">
        <f>H19*J19%*N19*Q19*T19</f>
        <v>0</v>
      </c>
    </row>
    <row r="20" spans="1:25" ht="18.75" customHeight="1" x14ac:dyDescent="0.3">
      <c r="A20" s="663"/>
      <c r="B20" s="437"/>
      <c r="C20" s="479"/>
      <c r="D20" s="479"/>
      <c r="E20" s="479"/>
      <c r="F20" s="479"/>
      <c r="G20" s="661"/>
      <c r="H20" s="3">
        <f>H19</f>
        <v>56380</v>
      </c>
      <c r="I20" s="4" t="s">
        <v>71</v>
      </c>
      <c r="J20" s="4">
        <v>85</v>
      </c>
      <c r="K20" s="4" t="s">
        <v>72</v>
      </c>
      <c r="L20" s="4" t="s">
        <v>71</v>
      </c>
      <c r="M20" s="4" t="s">
        <v>73</v>
      </c>
      <c r="N20" s="4">
        <f>N19</f>
        <v>20</v>
      </c>
      <c r="O20" s="4" t="s">
        <v>74</v>
      </c>
      <c r="P20" s="4" t="s">
        <v>71</v>
      </c>
      <c r="Q20" s="4">
        <v>12</v>
      </c>
      <c r="R20" s="4" t="s">
        <v>73</v>
      </c>
      <c r="S20" s="4" t="s">
        <v>71</v>
      </c>
      <c r="T20" s="4">
        <f>T8</f>
        <v>1</v>
      </c>
      <c r="U20" s="4" t="s">
        <v>75</v>
      </c>
      <c r="V20" s="6" t="s">
        <v>76</v>
      </c>
      <c r="W20" s="7">
        <f>H20*J20%*N20*Q20*T20</f>
        <v>11501520</v>
      </c>
    </row>
    <row r="21" spans="1:25" ht="18.75" customHeight="1" x14ac:dyDescent="0.3">
      <c r="A21" s="663"/>
      <c r="B21" s="437"/>
      <c r="C21" s="479"/>
      <c r="D21" s="479"/>
      <c r="E21" s="448"/>
      <c r="F21" s="448"/>
      <c r="G21" s="502"/>
      <c r="H21" s="455" t="s">
        <v>219</v>
      </c>
      <c r="I21" s="451"/>
      <c r="J21" s="451"/>
      <c r="K21" s="451"/>
      <c r="L21" s="451"/>
      <c r="M21" s="451">
        <v>240000</v>
      </c>
      <c r="N21" s="451"/>
      <c r="O21" s="451"/>
      <c r="P21" s="451"/>
      <c r="Q21" s="126" t="s">
        <v>12</v>
      </c>
      <c r="R21" s="451">
        <v>12</v>
      </c>
      <c r="S21" s="451"/>
      <c r="T21" s="126" t="s">
        <v>16</v>
      </c>
      <c r="U21" s="126"/>
      <c r="V21" s="128" t="s">
        <v>15</v>
      </c>
      <c r="W21" s="129">
        <f>M21*R21</f>
        <v>2880000</v>
      </c>
    </row>
    <row r="22" spans="1:25" ht="18.75" customHeight="1" x14ac:dyDescent="0.3">
      <c r="A22" s="663"/>
      <c r="B22" s="437"/>
      <c r="C22" s="448"/>
      <c r="D22" s="448"/>
      <c r="E22" s="39">
        <v>612</v>
      </c>
      <c r="F22" s="39" t="s">
        <v>220</v>
      </c>
      <c r="G22" s="49">
        <f>W22</f>
        <v>30000000</v>
      </c>
      <c r="H22" s="459" t="s">
        <v>163</v>
      </c>
      <c r="I22" s="460"/>
      <c r="J22" s="460"/>
      <c r="K22" s="460"/>
      <c r="L22" s="460"/>
      <c r="M22" s="460">
        <v>2500000</v>
      </c>
      <c r="N22" s="460"/>
      <c r="O22" s="460"/>
      <c r="P22" s="460"/>
      <c r="Q22" s="130" t="s">
        <v>12</v>
      </c>
      <c r="R22" s="460">
        <v>12</v>
      </c>
      <c r="S22" s="460"/>
      <c r="T22" s="130" t="s">
        <v>16</v>
      </c>
      <c r="U22" s="130"/>
      <c r="V22" s="131" t="s">
        <v>15</v>
      </c>
      <c r="W22" s="174">
        <f>M22*R22</f>
        <v>30000000</v>
      </c>
    </row>
    <row r="23" spans="1:25" ht="24" customHeight="1" x14ac:dyDescent="0.3">
      <c r="A23" s="664"/>
      <c r="B23" s="437"/>
      <c r="C23" s="665" t="s">
        <v>18</v>
      </c>
      <c r="D23" s="665"/>
      <c r="E23" s="665"/>
      <c r="F23" s="665"/>
      <c r="G23" s="190">
        <f>G22+G16</f>
        <v>96882576</v>
      </c>
      <c r="H23" s="653"/>
      <c r="I23" s="654"/>
      <c r="J23" s="654"/>
      <c r="K23" s="654"/>
      <c r="L23" s="654"/>
      <c r="M23" s="654"/>
      <c r="N23" s="654"/>
      <c r="O23" s="654"/>
      <c r="P23" s="654"/>
      <c r="Q23" s="654"/>
      <c r="R23" s="654"/>
      <c r="S23" s="654"/>
      <c r="T23" s="654"/>
      <c r="U23" s="654"/>
      <c r="V23" s="654"/>
      <c r="W23" s="655"/>
    </row>
    <row r="24" spans="1:25" ht="24" customHeight="1" x14ac:dyDescent="0.3">
      <c r="A24" s="351" t="s">
        <v>79</v>
      </c>
      <c r="B24" s="446" t="s">
        <v>80</v>
      </c>
      <c r="C24" s="479">
        <v>71</v>
      </c>
      <c r="D24" s="479" t="s">
        <v>80</v>
      </c>
      <c r="E24" s="54">
        <v>711</v>
      </c>
      <c r="F24" s="54" t="s">
        <v>81</v>
      </c>
      <c r="G24" s="10">
        <v>0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1"/>
    </row>
    <row r="25" spans="1:25" ht="24" customHeight="1" x14ac:dyDescent="0.3">
      <c r="A25" s="345"/>
      <c r="B25" s="446"/>
      <c r="C25" s="448"/>
      <c r="D25" s="448"/>
      <c r="E25" s="39">
        <v>712</v>
      </c>
      <c r="F25" s="39" t="s">
        <v>82</v>
      </c>
      <c r="G25" s="10">
        <f>SUM(G24:G24)</f>
        <v>0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1"/>
    </row>
    <row r="26" spans="1:25" ht="24" customHeight="1" x14ac:dyDescent="0.3">
      <c r="A26" s="531"/>
      <c r="B26" s="534"/>
      <c r="C26" s="546" t="s">
        <v>18</v>
      </c>
      <c r="D26" s="449"/>
      <c r="E26" s="547"/>
      <c r="F26" s="547"/>
      <c r="G26" s="229">
        <f>G24+G25</f>
        <v>0</v>
      </c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2"/>
    </row>
    <row r="27" spans="1:25" ht="24" customHeight="1" x14ac:dyDescent="0.3">
      <c r="A27" s="351" t="s">
        <v>28</v>
      </c>
      <c r="B27" s="352" t="s">
        <v>29</v>
      </c>
      <c r="C27" s="41">
        <v>81</v>
      </c>
      <c r="D27" s="39" t="s">
        <v>29</v>
      </c>
      <c r="E27" s="19">
        <v>811</v>
      </c>
      <c r="F27" s="175" t="s">
        <v>30</v>
      </c>
      <c r="G27" s="176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77"/>
      <c r="Y27" s="24"/>
    </row>
    <row r="28" spans="1:25" ht="24" customHeight="1" x14ac:dyDescent="0.3">
      <c r="A28" s="531"/>
      <c r="B28" s="534"/>
      <c r="C28" s="473" t="s">
        <v>18</v>
      </c>
      <c r="D28" s="657"/>
      <c r="E28" s="468"/>
      <c r="F28" s="468"/>
      <c r="G28" s="230">
        <f>G27</f>
        <v>0</v>
      </c>
      <c r="H28" s="231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4"/>
    </row>
    <row r="29" spans="1:25" ht="24" customHeight="1" x14ac:dyDescent="0.3">
      <c r="A29" s="351" t="s">
        <v>31</v>
      </c>
      <c r="B29" s="352" t="s">
        <v>32</v>
      </c>
      <c r="C29" s="15">
        <v>91</v>
      </c>
      <c r="D29" s="15" t="s">
        <v>32</v>
      </c>
      <c r="E29" s="15">
        <v>911</v>
      </c>
      <c r="F29" s="166" t="s">
        <v>33</v>
      </c>
      <c r="G29" s="53">
        <v>880916</v>
      </c>
      <c r="H29" s="118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4"/>
    </row>
    <row r="30" spans="1:25" ht="24" customHeight="1" x14ac:dyDescent="0.3">
      <c r="A30" s="531"/>
      <c r="B30" s="534"/>
      <c r="C30" s="476" t="s">
        <v>18</v>
      </c>
      <c r="D30" s="493"/>
      <c r="E30" s="468"/>
      <c r="F30" s="470"/>
      <c r="G30" s="229">
        <f>G29</f>
        <v>880916</v>
      </c>
      <c r="H30" s="181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4"/>
    </row>
    <row r="31" spans="1:25" ht="24" customHeight="1" x14ac:dyDescent="0.3">
      <c r="A31" s="472">
        <v>10</v>
      </c>
      <c r="B31" s="445" t="s">
        <v>34</v>
      </c>
      <c r="C31" s="437">
        <v>101</v>
      </c>
      <c r="D31" s="437" t="s">
        <v>34</v>
      </c>
      <c r="E31" s="46">
        <v>1012</v>
      </c>
      <c r="F31" s="52" t="s">
        <v>35</v>
      </c>
      <c r="G31" s="53">
        <f>W31</f>
        <v>2000</v>
      </c>
      <c r="H31" s="45"/>
      <c r="I31" s="12"/>
      <c r="J31" s="12"/>
      <c r="K31" s="12"/>
      <c r="L31" s="419" t="s">
        <v>16</v>
      </c>
      <c r="M31" s="419"/>
      <c r="N31" s="419">
        <v>1000</v>
      </c>
      <c r="O31" s="419"/>
      <c r="P31" s="419"/>
      <c r="Q31" s="12" t="s">
        <v>12</v>
      </c>
      <c r="R31" s="419">
        <v>2</v>
      </c>
      <c r="S31" s="419"/>
      <c r="T31" s="12" t="s">
        <v>16</v>
      </c>
      <c r="U31" s="12"/>
      <c r="V31" s="13" t="s">
        <v>15</v>
      </c>
      <c r="W31" s="14">
        <f>N31*R31</f>
        <v>2000</v>
      </c>
    </row>
    <row r="32" spans="1:25" ht="24" customHeight="1" x14ac:dyDescent="0.3">
      <c r="A32" s="353"/>
      <c r="B32" s="446"/>
      <c r="C32" s="437"/>
      <c r="D32" s="437"/>
      <c r="E32" s="15">
        <v>1013</v>
      </c>
      <c r="F32" s="52" t="s">
        <v>153</v>
      </c>
      <c r="G32" s="116">
        <f>W32</f>
        <v>1440000</v>
      </c>
      <c r="H32" s="465" t="s">
        <v>70</v>
      </c>
      <c r="I32" s="466"/>
      <c r="J32" s="466"/>
      <c r="K32" s="419">
        <v>40000</v>
      </c>
      <c r="L32" s="419"/>
      <c r="M32" s="419"/>
      <c r="N32" s="118" t="s">
        <v>12</v>
      </c>
      <c r="O32" s="125">
        <v>3</v>
      </c>
      <c r="P32" s="125" t="s">
        <v>63</v>
      </c>
      <c r="Q32" s="12"/>
      <c r="R32" s="12" t="s">
        <v>12</v>
      </c>
      <c r="S32" s="125">
        <v>12</v>
      </c>
      <c r="T32" s="12" t="s">
        <v>16</v>
      </c>
      <c r="U32" s="12"/>
      <c r="V32" s="13" t="s">
        <v>15</v>
      </c>
      <c r="W32" s="14">
        <f>K32*O32*S32</f>
        <v>1440000</v>
      </c>
    </row>
    <row r="33" spans="1:23" ht="19.5" customHeight="1" x14ac:dyDescent="0.3">
      <c r="A33" s="353"/>
      <c r="B33" s="446"/>
      <c r="C33" s="437"/>
      <c r="D33" s="437"/>
      <c r="E33" s="124">
        <v>1014</v>
      </c>
      <c r="F33" s="39" t="s">
        <v>77</v>
      </c>
      <c r="G33" s="117">
        <f>W33</f>
        <v>0</v>
      </c>
      <c r="H33" s="465" t="s">
        <v>166</v>
      </c>
      <c r="I33" s="466"/>
      <c r="J33" s="466"/>
      <c r="K33" s="466"/>
      <c r="L33" s="466"/>
      <c r="M33" s="462"/>
      <c r="N33" s="462"/>
      <c r="O33" s="462"/>
      <c r="P33" s="462"/>
      <c r="Q33" s="4"/>
      <c r="R33" s="12" t="s">
        <v>12</v>
      </c>
      <c r="S33" s="125">
        <v>12</v>
      </c>
      <c r="T33" s="12" t="s">
        <v>16</v>
      </c>
      <c r="U33" s="12"/>
      <c r="V33" s="13" t="s">
        <v>15</v>
      </c>
      <c r="W33" s="7">
        <f>M33*S33</f>
        <v>0</v>
      </c>
    </row>
    <row r="34" spans="1:23" ht="24" customHeight="1" x14ac:dyDescent="0.3">
      <c r="A34" s="531"/>
      <c r="B34" s="534"/>
      <c r="C34" s="656" t="s">
        <v>18</v>
      </c>
      <c r="D34" s="657"/>
      <c r="E34" s="657"/>
      <c r="F34" s="658"/>
      <c r="G34" s="190">
        <f>SUM(G31:G33)</f>
        <v>1442000</v>
      </c>
      <c r="H34" s="181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3"/>
      <c r="W34" s="184"/>
    </row>
    <row r="35" spans="1:23" ht="24" customHeight="1" thickBot="1" x14ac:dyDescent="0.35">
      <c r="A35" s="429" t="s">
        <v>37</v>
      </c>
      <c r="B35" s="430"/>
      <c r="C35" s="430"/>
      <c r="D35" s="430"/>
      <c r="E35" s="430"/>
      <c r="F35" s="431"/>
      <c r="G35" s="232">
        <f>G34+G30+G28+G26+G23+G15+G13+G11</f>
        <v>107058916</v>
      </c>
      <c r="H35" s="195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7"/>
    </row>
    <row r="36" spans="1:23" x14ac:dyDescent="0.3">
      <c r="G36" s="23">
        <f>G35-'주간(세출)'!G85</f>
        <v>0.12535059452056885</v>
      </c>
      <c r="H36" s="1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24"/>
    </row>
  </sheetData>
  <mergeCells count="76">
    <mergeCell ref="K32:M32"/>
    <mergeCell ref="H33:L33"/>
    <mergeCell ref="M33:P33"/>
    <mergeCell ref="A5:A11"/>
    <mergeCell ref="B5:B11"/>
    <mergeCell ref="C5:C10"/>
    <mergeCell ref="G5:G8"/>
    <mergeCell ref="H32:J32"/>
    <mergeCell ref="H5:W5"/>
    <mergeCell ref="E9:E10"/>
    <mergeCell ref="F9:F10"/>
    <mergeCell ref="G9:G10"/>
    <mergeCell ref="H9:W9"/>
    <mergeCell ref="H10:I10"/>
    <mergeCell ref="J10:K10"/>
    <mergeCell ref="E5:E8"/>
    <mergeCell ref="A1:W1"/>
    <mergeCell ref="A2:B2"/>
    <mergeCell ref="C2:D2"/>
    <mergeCell ref="F2:W2"/>
    <mergeCell ref="A3:F3"/>
    <mergeCell ref="G3:G4"/>
    <mergeCell ref="H3:W4"/>
    <mergeCell ref="A4:B4"/>
    <mergeCell ref="C4:D4"/>
    <mergeCell ref="E4:F4"/>
    <mergeCell ref="C16:C22"/>
    <mergeCell ref="F5:F8"/>
    <mergeCell ref="C11:F11"/>
    <mergeCell ref="D5:D10"/>
    <mergeCell ref="E16:E21"/>
    <mergeCell ref="F16:F21"/>
    <mergeCell ref="D16:D22"/>
    <mergeCell ref="G16:G21"/>
    <mergeCell ref="A12:A13"/>
    <mergeCell ref="B12:B13"/>
    <mergeCell ref="C13:F13"/>
    <mergeCell ref="A27:A28"/>
    <mergeCell ref="B27:B28"/>
    <mergeCell ref="A24:A26"/>
    <mergeCell ref="B24:B26"/>
    <mergeCell ref="C24:C25"/>
    <mergeCell ref="D24:D25"/>
    <mergeCell ref="C26:F26"/>
    <mergeCell ref="A14:A15"/>
    <mergeCell ref="B14:B15"/>
    <mergeCell ref="C15:F15"/>
    <mergeCell ref="A16:A23"/>
    <mergeCell ref="C23:F23"/>
    <mergeCell ref="R22:S22"/>
    <mergeCell ref="H12:K12"/>
    <mergeCell ref="L12:O12"/>
    <mergeCell ref="H16:W16"/>
    <mergeCell ref="I14:L14"/>
    <mergeCell ref="O14:P14"/>
    <mergeCell ref="H22:L22"/>
    <mergeCell ref="M22:P22"/>
    <mergeCell ref="H21:L21"/>
    <mergeCell ref="M21:P21"/>
    <mergeCell ref="R21:S21"/>
    <mergeCell ref="A35:F35"/>
    <mergeCell ref="H23:W23"/>
    <mergeCell ref="H27:W27"/>
    <mergeCell ref="R31:S31"/>
    <mergeCell ref="A29:A30"/>
    <mergeCell ref="B29:B30"/>
    <mergeCell ref="C30:F30"/>
    <mergeCell ref="A31:A34"/>
    <mergeCell ref="B31:B34"/>
    <mergeCell ref="C34:F34"/>
    <mergeCell ref="D31:D33"/>
    <mergeCell ref="C31:C33"/>
    <mergeCell ref="L31:M31"/>
    <mergeCell ref="N31:P31"/>
    <mergeCell ref="C28:F28"/>
    <mergeCell ref="B16:B23"/>
  </mergeCells>
  <phoneticPr fontId="15" type="noConversion"/>
  <printOptions horizontalCentered="1"/>
  <pageMargins left="7.874015748031496E-2" right="7.874015748031496E-2" top="0.669291338582677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DECD-F8ED-4D5D-8D95-DA0E9A2091BB}">
  <dimension ref="A1:AR95"/>
  <sheetViews>
    <sheetView view="pageBreakPreview" zoomScale="130" zoomScaleNormal="100" zoomScaleSheetLayoutView="130" workbookViewId="0">
      <selection sqref="A1:W1"/>
    </sheetView>
  </sheetViews>
  <sheetFormatPr defaultRowHeight="16.5" x14ac:dyDescent="0.3"/>
  <cols>
    <col min="1" max="1" width="2.875" style="101" customWidth="1"/>
    <col min="2" max="2" width="8" style="101" customWidth="1"/>
    <col min="3" max="3" width="2.875" style="101" customWidth="1"/>
    <col min="4" max="4" width="8" style="102" customWidth="1"/>
    <col min="5" max="5" width="3.625" style="102" customWidth="1"/>
    <col min="6" max="6" width="9" style="102" customWidth="1"/>
    <col min="7" max="7" width="11" style="112" customWidth="1"/>
    <col min="8" max="8" width="6.25" style="104" customWidth="1"/>
    <col min="9" max="9" width="4" style="105" customWidth="1"/>
    <col min="10" max="10" width="2.25" style="105" customWidth="1"/>
    <col min="11" max="11" width="1.625" style="105" customWidth="1"/>
    <col min="12" max="12" width="1.875" style="105" customWidth="1"/>
    <col min="13" max="13" width="2.25" style="105" customWidth="1"/>
    <col min="14" max="14" width="1.875" style="105" customWidth="1"/>
    <col min="15" max="15" width="2.75" style="105" customWidth="1"/>
    <col min="16" max="16" width="2.125" style="105" customWidth="1"/>
    <col min="17" max="17" width="2.25" style="105" customWidth="1"/>
    <col min="18" max="18" width="3" style="105" customWidth="1"/>
    <col min="19" max="19" width="2.625" style="105" customWidth="1"/>
    <col min="20" max="21" width="1.875" style="105" customWidth="1"/>
    <col min="22" max="22" width="1.75" style="105" customWidth="1"/>
    <col min="23" max="23" width="7.25" style="106" customWidth="1"/>
    <col min="24" max="31" width="6.625" style="107" customWidth="1"/>
    <col min="32" max="16384" width="9" style="107"/>
  </cols>
  <sheetData>
    <row r="1" spans="1:29" s="1" customFormat="1" ht="43.5" customHeight="1" x14ac:dyDescent="0.3">
      <c r="A1" s="328" t="s">
        <v>278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</row>
    <row r="2" spans="1:29" s="1" customFormat="1" ht="26.25" customHeight="1" thickBot="1" x14ac:dyDescent="0.35">
      <c r="A2" s="329" t="s">
        <v>95</v>
      </c>
      <c r="B2" s="329"/>
      <c r="C2" s="29"/>
      <c r="D2" s="29"/>
      <c r="E2" s="29"/>
      <c r="F2" s="508" t="s">
        <v>96</v>
      </c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</row>
    <row r="3" spans="1:29" s="98" customFormat="1" ht="23.25" customHeight="1" x14ac:dyDescent="0.3">
      <c r="A3" s="331" t="s">
        <v>2</v>
      </c>
      <c r="B3" s="332"/>
      <c r="C3" s="332"/>
      <c r="D3" s="332"/>
      <c r="E3" s="332"/>
      <c r="F3" s="509"/>
      <c r="G3" s="614" t="s">
        <v>97</v>
      </c>
      <c r="H3" s="616" t="s">
        <v>98</v>
      </c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7"/>
    </row>
    <row r="4" spans="1:29" s="98" customFormat="1" ht="24.75" customHeight="1" thickBot="1" x14ac:dyDescent="0.35">
      <c r="A4" s="341" t="s">
        <v>5</v>
      </c>
      <c r="B4" s="342"/>
      <c r="C4" s="343" t="s">
        <v>6</v>
      </c>
      <c r="D4" s="342"/>
      <c r="E4" s="343" t="s">
        <v>7</v>
      </c>
      <c r="F4" s="342"/>
      <c r="G4" s="615"/>
      <c r="H4" s="617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40"/>
    </row>
    <row r="5" spans="1:29" s="98" customFormat="1" ht="26.25" customHeight="1" thickTop="1" x14ac:dyDescent="0.3">
      <c r="A5" s="345">
        <v>1</v>
      </c>
      <c r="B5" s="347" t="s">
        <v>168</v>
      </c>
      <c r="C5" s="347">
        <v>11</v>
      </c>
      <c r="D5" s="446" t="s">
        <v>167</v>
      </c>
      <c r="E5" s="624">
        <v>111</v>
      </c>
      <c r="F5" s="143" t="s">
        <v>164</v>
      </c>
      <c r="G5" s="177">
        <f>V5</f>
        <v>50310480</v>
      </c>
      <c r="H5" s="635" t="s">
        <v>270</v>
      </c>
      <c r="I5" s="636"/>
      <c r="J5" s="636"/>
      <c r="K5" s="636"/>
      <c r="L5" s="636"/>
      <c r="M5" s="636"/>
      <c r="N5" s="636"/>
      <c r="O5" s="636"/>
      <c r="P5" s="636"/>
      <c r="Q5" s="150" t="s">
        <v>67</v>
      </c>
      <c r="R5" s="151">
        <v>12</v>
      </c>
      <c r="S5" s="628" t="s">
        <v>68</v>
      </c>
      <c r="T5" s="628"/>
      <c r="U5" s="152" t="s">
        <v>69</v>
      </c>
      <c r="V5" s="629">
        <v>50310480</v>
      </c>
      <c r="W5" s="630"/>
      <c r="X5" s="98">
        <f>ROUND(V5/12,-1)</f>
        <v>4192540</v>
      </c>
      <c r="Y5" s="98">
        <v>6182220</v>
      </c>
    </row>
    <row r="6" spans="1:29" s="98" customFormat="1" ht="24.75" customHeight="1" x14ac:dyDescent="0.3">
      <c r="A6" s="345"/>
      <c r="B6" s="347"/>
      <c r="C6" s="347"/>
      <c r="D6" s="446"/>
      <c r="E6" s="560"/>
      <c r="F6" s="76" t="s">
        <v>159</v>
      </c>
      <c r="G6" s="178">
        <f>V6</f>
        <v>25155240</v>
      </c>
      <c r="H6" s="535" t="s">
        <v>271</v>
      </c>
      <c r="I6" s="519"/>
      <c r="J6" s="519"/>
      <c r="K6" s="519"/>
      <c r="L6" s="519"/>
      <c r="M6" s="519"/>
      <c r="N6" s="519"/>
      <c r="O6" s="519"/>
      <c r="P6" s="519"/>
      <c r="Q6" s="82" t="s">
        <v>67</v>
      </c>
      <c r="R6" s="83">
        <v>12</v>
      </c>
      <c r="S6" s="551" t="s">
        <v>68</v>
      </c>
      <c r="T6" s="551"/>
      <c r="U6" s="84" t="s">
        <v>69</v>
      </c>
      <c r="V6" s="582">
        <v>25155240</v>
      </c>
      <c r="W6" s="583"/>
      <c r="X6" s="98">
        <f>ROUND(V6/12,-1)</f>
        <v>2096270</v>
      </c>
      <c r="Y6" s="98">
        <v>2060740</v>
      </c>
      <c r="AA6" s="169"/>
      <c r="AB6" s="173" t="s">
        <v>216</v>
      </c>
      <c r="AC6" s="173" t="s">
        <v>211</v>
      </c>
    </row>
    <row r="7" spans="1:29" s="98" customFormat="1" ht="17.25" customHeight="1" x14ac:dyDescent="0.3">
      <c r="A7" s="345"/>
      <c r="B7" s="347"/>
      <c r="C7" s="347"/>
      <c r="D7" s="446"/>
      <c r="E7" s="447">
        <v>112</v>
      </c>
      <c r="F7" s="552" t="s">
        <v>99</v>
      </c>
      <c r="G7" s="357">
        <f>V7+V9</f>
        <v>2738390</v>
      </c>
      <c r="H7" s="670" t="s">
        <v>226</v>
      </c>
      <c r="I7" s="551"/>
      <c r="J7" s="551"/>
      <c r="K7" s="551"/>
      <c r="L7" s="551"/>
      <c r="M7" s="551">
        <v>137980</v>
      </c>
      <c r="N7" s="551"/>
      <c r="O7" s="551"/>
      <c r="P7" s="551"/>
      <c r="Q7" s="82" t="s">
        <v>67</v>
      </c>
      <c r="R7" s="83">
        <v>12</v>
      </c>
      <c r="S7" s="551" t="s">
        <v>68</v>
      </c>
      <c r="T7" s="551"/>
      <c r="U7" s="84" t="s">
        <v>172</v>
      </c>
      <c r="V7" s="582">
        <v>1655760</v>
      </c>
      <c r="W7" s="631"/>
      <c r="X7" s="98">
        <f>ROUND(V7/12,-1)</f>
        <v>137980</v>
      </c>
      <c r="AA7" s="172" t="s">
        <v>214</v>
      </c>
      <c r="AB7" s="170">
        <v>447780</v>
      </c>
      <c r="AC7" s="172">
        <v>160000</v>
      </c>
    </row>
    <row r="8" spans="1:29" s="98" customFormat="1" ht="11.25" customHeight="1" x14ac:dyDescent="0.3">
      <c r="A8" s="345"/>
      <c r="B8" s="347"/>
      <c r="C8" s="347"/>
      <c r="D8" s="446"/>
      <c r="E8" s="479"/>
      <c r="F8" s="596"/>
      <c r="G8" s="358"/>
      <c r="H8" s="640" t="s">
        <v>272</v>
      </c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79"/>
      <c r="V8" s="136"/>
      <c r="W8" s="154"/>
      <c r="AA8" s="171"/>
      <c r="AB8" s="168"/>
      <c r="AC8" s="171"/>
    </row>
    <row r="9" spans="1:29" s="98" customFormat="1" ht="17.25" customHeight="1" x14ac:dyDescent="0.3">
      <c r="A9" s="345"/>
      <c r="B9" s="347"/>
      <c r="C9" s="347"/>
      <c r="D9" s="446"/>
      <c r="E9" s="479"/>
      <c r="F9" s="553"/>
      <c r="G9" s="359"/>
      <c r="H9" s="638" t="s">
        <v>156</v>
      </c>
      <c r="I9" s="544"/>
      <c r="J9" s="545">
        <f>G14</f>
        <v>4330520</v>
      </c>
      <c r="K9" s="545"/>
      <c r="L9" s="545"/>
      <c r="M9" s="545"/>
      <c r="N9" s="146" t="s">
        <v>67</v>
      </c>
      <c r="O9" s="639" t="s">
        <v>206</v>
      </c>
      <c r="P9" s="639"/>
      <c r="Q9" s="545" t="s">
        <v>207</v>
      </c>
      <c r="R9" s="545"/>
      <c r="S9" s="545"/>
      <c r="T9" s="545"/>
      <c r="U9" s="146" t="s">
        <v>69</v>
      </c>
      <c r="V9" s="633">
        <f>J9*O9</f>
        <v>1082630</v>
      </c>
      <c r="W9" s="634"/>
      <c r="AA9" s="171"/>
      <c r="AB9" s="168"/>
      <c r="AC9" s="171"/>
    </row>
    <row r="10" spans="1:29" s="98" customFormat="1" ht="17.25" customHeight="1" x14ac:dyDescent="0.3">
      <c r="A10" s="345"/>
      <c r="B10" s="347"/>
      <c r="C10" s="347"/>
      <c r="D10" s="446"/>
      <c r="E10" s="479"/>
      <c r="F10" s="552" t="s">
        <v>100</v>
      </c>
      <c r="G10" s="357">
        <f>V10+V12</f>
        <v>2137882.5</v>
      </c>
      <c r="H10" s="670" t="s">
        <v>227</v>
      </c>
      <c r="I10" s="551"/>
      <c r="J10" s="551"/>
      <c r="K10" s="551"/>
      <c r="L10" s="551"/>
      <c r="M10" s="551">
        <v>131740</v>
      </c>
      <c r="N10" s="551"/>
      <c r="O10" s="551"/>
      <c r="P10" s="551"/>
      <c r="Q10" s="82" t="s">
        <v>67</v>
      </c>
      <c r="R10" s="83">
        <v>12</v>
      </c>
      <c r="S10" s="551" t="s">
        <v>68</v>
      </c>
      <c r="T10" s="551"/>
      <c r="U10" s="67" t="s">
        <v>172</v>
      </c>
      <c r="V10" s="536">
        <v>1580880</v>
      </c>
      <c r="W10" s="632"/>
      <c r="X10" s="98">
        <f>ROUND(V10/12,-1)</f>
        <v>131740</v>
      </c>
      <c r="AA10" s="171"/>
      <c r="AB10" s="168"/>
      <c r="AC10" s="171"/>
    </row>
    <row r="11" spans="1:29" s="98" customFormat="1" ht="11.25" customHeight="1" x14ac:dyDescent="0.3">
      <c r="A11" s="345"/>
      <c r="B11" s="347"/>
      <c r="C11" s="347"/>
      <c r="D11" s="446"/>
      <c r="E11" s="479"/>
      <c r="F11" s="596"/>
      <c r="G11" s="358"/>
      <c r="H11" s="640" t="s">
        <v>225</v>
      </c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67"/>
      <c r="V11" s="136"/>
      <c r="W11" s="154"/>
      <c r="AA11" s="171"/>
      <c r="AB11" s="168"/>
      <c r="AC11" s="171"/>
    </row>
    <row r="12" spans="1:29" s="98" customFormat="1" ht="17.25" customHeight="1" x14ac:dyDescent="0.3">
      <c r="A12" s="345"/>
      <c r="B12" s="347"/>
      <c r="C12" s="347"/>
      <c r="D12" s="446"/>
      <c r="E12" s="448"/>
      <c r="F12" s="553"/>
      <c r="G12" s="359"/>
      <c r="H12" s="638" t="s">
        <v>156</v>
      </c>
      <c r="I12" s="544"/>
      <c r="J12" s="545">
        <f>G15</f>
        <v>2228010</v>
      </c>
      <c r="K12" s="545"/>
      <c r="L12" s="545"/>
      <c r="M12" s="545"/>
      <c r="N12" s="146" t="s">
        <v>67</v>
      </c>
      <c r="O12" s="639" t="s">
        <v>206</v>
      </c>
      <c r="P12" s="639"/>
      <c r="Q12" s="545" t="s">
        <v>207</v>
      </c>
      <c r="R12" s="545"/>
      <c r="S12" s="545"/>
      <c r="T12" s="545"/>
      <c r="U12" s="146" t="s">
        <v>69</v>
      </c>
      <c r="V12" s="633">
        <f>J12*O12</f>
        <v>557002.5</v>
      </c>
      <c r="W12" s="634"/>
      <c r="AA12" s="172" t="s">
        <v>215</v>
      </c>
      <c r="AB12" s="170">
        <v>39260</v>
      </c>
      <c r="AC12" s="172">
        <v>80000</v>
      </c>
    </row>
    <row r="13" spans="1:29" s="98" customFormat="1" ht="17.25" customHeight="1" x14ac:dyDescent="0.3">
      <c r="A13" s="353"/>
      <c r="B13" s="347"/>
      <c r="C13" s="347"/>
      <c r="D13" s="446"/>
      <c r="E13" s="63">
        <v>113</v>
      </c>
      <c r="F13" s="75" t="s">
        <v>38</v>
      </c>
      <c r="G13" s="65">
        <f>V13</f>
        <v>2400000</v>
      </c>
      <c r="H13" s="520" t="s">
        <v>173</v>
      </c>
      <c r="I13" s="521"/>
      <c r="J13" s="522">
        <v>200000</v>
      </c>
      <c r="K13" s="522"/>
      <c r="L13" s="522"/>
      <c r="M13" s="522"/>
      <c r="N13" s="66"/>
      <c r="O13" s="67" t="s">
        <v>67</v>
      </c>
      <c r="P13" s="66"/>
      <c r="Q13" s="522">
        <v>12</v>
      </c>
      <c r="R13" s="522"/>
      <c r="S13" s="522" t="s">
        <v>174</v>
      </c>
      <c r="T13" s="522"/>
      <c r="U13" s="67" t="s">
        <v>69</v>
      </c>
      <c r="V13" s="584">
        <f>J13*Q13</f>
        <v>2400000</v>
      </c>
      <c r="W13" s="585"/>
    </row>
    <row r="14" spans="1:29" s="98" customFormat="1" ht="21" customHeight="1" x14ac:dyDescent="0.3">
      <c r="A14" s="353"/>
      <c r="B14" s="347"/>
      <c r="C14" s="347"/>
      <c r="D14" s="446"/>
      <c r="E14" s="352">
        <v>115</v>
      </c>
      <c r="F14" s="647" t="s">
        <v>169</v>
      </c>
      <c r="G14" s="33">
        <f>X5+X7</f>
        <v>4330520</v>
      </c>
      <c r="H14" s="586" t="s">
        <v>170</v>
      </c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500"/>
    </row>
    <row r="15" spans="1:29" s="98" customFormat="1" ht="21" customHeight="1" x14ac:dyDescent="0.3">
      <c r="A15" s="353"/>
      <c r="B15" s="347"/>
      <c r="C15" s="347"/>
      <c r="D15" s="446"/>
      <c r="E15" s="560"/>
      <c r="F15" s="648"/>
      <c r="G15" s="33">
        <f>X10+X6</f>
        <v>2228010</v>
      </c>
      <c r="H15" s="586" t="s">
        <v>171</v>
      </c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500"/>
    </row>
    <row r="16" spans="1:29" s="98" customFormat="1" ht="11.25" customHeight="1" x14ac:dyDescent="0.3">
      <c r="A16" s="353"/>
      <c r="B16" s="347"/>
      <c r="C16" s="347"/>
      <c r="D16" s="446"/>
      <c r="E16" s="625">
        <v>116</v>
      </c>
      <c r="F16" s="604" t="s">
        <v>151</v>
      </c>
      <c r="G16" s="606">
        <f>SUM(W16:W20)</f>
        <v>5238384.7830996001</v>
      </c>
      <c r="H16" s="528" t="s">
        <v>101</v>
      </c>
      <c r="I16" s="499"/>
      <c r="J16" s="499"/>
      <c r="K16" s="551">
        <v>50310480</v>
      </c>
      <c r="L16" s="551"/>
      <c r="M16" s="551"/>
      <c r="N16" s="551"/>
      <c r="O16" s="551"/>
      <c r="P16" s="82" t="s">
        <v>67</v>
      </c>
      <c r="Q16" s="608">
        <v>4.5</v>
      </c>
      <c r="R16" s="608"/>
      <c r="S16" s="87" t="s">
        <v>72</v>
      </c>
      <c r="T16" s="82" t="s">
        <v>67</v>
      </c>
      <c r="U16" s="87"/>
      <c r="V16" s="84" t="s">
        <v>69</v>
      </c>
      <c r="W16" s="88">
        <f>K16*Q16%</f>
        <v>2263971.6</v>
      </c>
      <c r="X16" s="611">
        <f>G5</f>
        <v>50310480</v>
      </c>
      <c r="Y16" s="611"/>
    </row>
    <row r="17" spans="1:25" s="98" customFormat="1" ht="11.25" customHeight="1" x14ac:dyDescent="0.3">
      <c r="A17" s="353"/>
      <c r="B17" s="347"/>
      <c r="C17" s="347"/>
      <c r="D17" s="446"/>
      <c r="E17" s="626"/>
      <c r="F17" s="605"/>
      <c r="G17" s="607"/>
      <c r="H17" s="535" t="s">
        <v>102</v>
      </c>
      <c r="I17" s="519"/>
      <c r="J17" s="519"/>
      <c r="K17" s="432">
        <f>K16</f>
        <v>50310480</v>
      </c>
      <c r="L17" s="432"/>
      <c r="M17" s="432"/>
      <c r="N17" s="432"/>
      <c r="O17" s="432"/>
      <c r="P17" s="67" t="s">
        <v>67</v>
      </c>
      <c r="Q17" s="609">
        <v>3.5449999999999999</v>
      </c>
      <c r="R17" s="610"/>
      <c r="S17" s="68" t="s">
        <v>72</v>
      </c>
      <c r="T17" s="67" t="s">
        <v>67</v>
      </c>
      <c r="U17" s="68"/>
      <c r="V17" s="79" t="s">
        <v>69</v>
      </c>
      <c r="W17" s="89">
        <f>K17*Q17%</f>
        <v>1783506.5160000001</v>
      </c>
      <c r="X17" s="24"/>
    </row>
    <row r="18" spans="1:25" s="98" customFormat="1" ht="11.25" customHeight="1" x14ac:dyDescent="0.3">
      <c r="A18" s="353"/>
      <c r="B18" s="347"/>
      <c r="C18" s="347"/>
      <c r="D18" s="446"/>
      <c r="E18" s="626"/>
      <c r="F18" s="605"/>
      <c r="G18" s="607"/>
      <c r="H18" s="535" t="s">
        <v>103</v>
      </c>
      <c r="I18" s="519"/>
      <c r="J18" s="519"/>
      <c r="K18" s="432">
        <f>W17</f>
        <v>1783506.5160000001</v>
      </c>
      <c r="L18" s="432"/>
      <c r="M18" s="432"/>
      <c r="N18" s="432"/>
      <c r="O18" s="432"/>
      <c r="P18" s="67" t="s">
        <v>67</v>
      </c>
      <c r="Q18" s="612">
        <v>12.81</v>
      </c>
      <c r="R18" s="613"/>
      <c r="S18" s="68" t="s">
        <v>72</v>
      </c>
      <c r="T18" s="67" t="s">
        <v>67</v>
      </c>
      <c r="U18" s="68"/>
      <c r="V18" s="79" t="s">
        <v>69</v>
      </c>
      <c r="W18" s="89">
        <f>K18*Q18%</f>
        <v>228467.18469959998</v>
      </c>
      <c r="X18" s="99"/>
    </row>
    <row r="19" spans="1:25" s="98" customFormat="1" ht="11.25" customHeight="1" x14ac:dyDescent="0.3">
      <c r="A19" s="353"/>
      <c r="B19" s="347"/>
      <c r="C19" s="347"/>
      <c r="D19" s="446"/>
      <c r="E19" s="626"/>
      <c r="F19" s="605"/>
      <c r="G19" s="607"/>
      <c r="H19" s="535" t="s">
        <v>104</v>
      </c>
      <c r="I19" s="519"/>
      <c r="J19" s="519"/>
      <c r="K19" s="432">
        <f>K17</f>
        <v>50310480</v>
      </c>
      <c r="L19" s="432"/>
      <c r="M19" s="432"/>
      <c r="N19" s="432"/>
      <c r="O19" s="432"/>
      <c r="P19" s="67" t="s">
        <v>67</v>
      </c>
      <c r="Q19" s="612">
        <v>1.1499999999999999</v>
      </c>
      <c r="R19" s="613"/>
      <c r="S19" s="68" t="s">
        <v>72</v>
      </c>
      <c r="T19" s="67" t="s">
        <v>67</v>
      </c>
      <c r="U19" s="68"/>
      <c r="V19" s="79" t="s">
        <v>69</v>
      </c>
      <c r="W19" s="89">
        <f>K19*Q19%</f>
        <v>578570.52</v>
      </c>
      <c r="X19" s="99"/>
    </row>
    <row r="20" spans="1:25" s="98" customFormat="1" ht="11.25" customHeight="1" x14ac:dyDescent="0.3">
      <c r="A20" s="353"/>
      <c r="B20" s="347"/>
      <c r="C20" s="347"/>
      <c r="D20" s="446"/>
      <c r="E20" s="626"/>
      <c r="F20" s="605"/>
      <c r="G20" s="607"/>
      <c r="H20" s="535" t="s">
        <v>105</v>
      </c>
      <c r="I20" s="519"/>
      <c r="J20" s="519"/>
      <c r="K20" s="432">
        <f>K19</f>
        <v>50310480</v>
      </c>
      <c r="L20" s="432"/>
      <c r="M20" s="432"/>
      <c r="N20" s="432"/>
      <c r="O20" s="432"/>
      <c r="P20" s="67" t="s">
        <v>67</v>
      </c>
      <c r="Q20" s="602">
        <v>0.76300000000000001</v>
      </c>
      <c r="R20" s="603"/>
      <c r="S20" s="68" t="s">
        <v>72</v>
      </c>
      <c r="T20" s="67" t="s">
        <v>67</v>
      </c>
      <c r="U20" s="68"/>
      <c r="V20" s="79" t="s">
        <v>69</v>
      </c>
      <c r="W20" s="89">
        <f t="shared" ref="W20:W25" si="0">K20*Q20%</f>
        <v>383868.96240000002</v>
      </c>
      <c r="X20" s="99"/>
    </row>
    <row r="21" spans="1:25" s="98" customFormat="1" ht="11.25" customHeight="1" x14ac:dyDescent="0.3">
      <c r="A21" s="353"/>
      <c r="B21" s="347"/>
      <c r="C21" s="347"/>
      <c r="D21" s="446"/>
      <c r="E21" s="626"/>
      <c r="F21" s="604" t="s">
        <v>152</v>
      </c>
      <c r="G21" s="606">
        <f>SUM(W21:W25)</f>
        <v>1487206.5915498</v>
      </c>
      <c r="H21" s="528" t="s">
        <v>101</v>
      </c>
      <c r="I21" s="499"/>
      <c r="J21" s="499"/>
      <c r="K21" s="551">
        <v>0</v>
      </c>
      <c r="L21" s="551"/>
      <c r="M21" s="551"/>
      <c r="N21" s="551"/>
      <c r="O21" s="551"/>
      <c r="P21" s="82" t="s">
        <v>67</v>
      </c>
      <c r="Q21" s="608">
        <v>4.5</v>
      </c>
      <c r="R21" s="608"/>
      <c r="S21" s="87" t="s">
        <v>72</v>
      </c>
      <c r="T21" s="82" t="s">
        <v>67</v>
      </c>
      <c r="U21" s="87"/>
      <c r="V21" s="84" t="s">
        <v>69</v>
      </c>
      <c r="W21" s="88">
        <f t="shared" si="0"/>
        <v>0</v>
      </c>
      <c r="X21" s="611">
        <f>G6</f>
        <v>25155240</v>
      </c>
      <c r="Y21" s="611"/>
    </row>
    <row r="22" spans="1:25" s="98" customFormat="1" ht="11.25" customHeight="1" x14ac:dyDescent="0.3">
      <c r="A22" s="353"/>
      <c r="B22" s="347"/>
      <c r="C22" s="347"/>
      <c r="D22" s="446"/>
      <c r="E22" s="626"/>
      <c r="F22" s="605"/>
      <c r="G22" s="607"/>
      <c r="H22" s="535" t="s">
        <v>102</v>
      </c>
      <c r="I22" s="519"/>
      <c r="J22" s="519"/>
      <c r="K22" s="432">
        <v>25155240</v>
      </c>
      <c r="L22" s="432"/>
      <c r="M22" s="432"/>
      <c r="N22" s="432"/>
      <c r="O22" s="432"/>
      <c r="P22" s="67" t="s">
        <v>67</v>
      </c>
      <c r="Q22" s="609">
        <v>3.5449999999999999</v>
      </c>
      <c r="R22" s="610"/>
      <c r="S22" s="68" t="s">
        <v>72</v>
      </c>
      <c r="T22" s="67" t="s">
        <v>67</v>
      </c>
      <c r="U22" s="68"/>
      <c r="V22" s="79" t="s">
        <v>69</v>
      </c>
      <c r="W22" s="89">
        <f t="shared" si="0"/>
        <v>891753.25800000003</v>
      </c>
      <c r="X22" s="99"/>
    </row>
    <row r="23" spans="1:25" s="98" customFormat="1" ht="11.25" customHeight="1" x14ac:dyDescent="0.3">
      <c r="A23" s="353"/>
      <c r="B23" s="347"/>
      <c r="C23" s="347"/>
      <c r="D23" s="446"/>
      <c r="E23" s="626"/>
      <c r="F23" s="605"/>
      <c r="G23" s="607"/>
      <c r="H23" s="535" t="s">
        <v>103</v>
      </c>
      <c r="I23" s="519"/>
      <c r="J23" s="519"/>
      <c r="K23" s="432">
        <f>W22</f>
        <v>891753.25800000003</v>
      </c>
      <c r="L23" s="432"/>
      <c r="M23" s="432"/>
      <c r="N23" s="432"/>
      <c r="O23" s="432"/>
      <c r="P23" s="67" t="s">
        <v>67</v>
      </c>
      <c r="Q23" s="612">
        <v>12.81</v>
      </c>
      <c r="R23" s="613"/>
      <c r="S23" s="68" t="s">
        <v>72</v>
      </c>
      <c r="T23" s="67" t="s">
        <v>67</v>
      </c>
      <c r="U23" s="68"/>
      <c r="V23" s="79" t="s">
        <v>69</v>
      </c>
      <c r="W23" s="89">
        <f t="shared" si="0"/>
        <v>114233.59234979999</v>
      </c>
      <c r="X23" s="99"/>
    </row>
    <row r="24" spans="1:25" s="98" customFormat="1" ht="11.25" customHeight="1" x14ac:dyDescent="0.3">
      <c r="A24" s="353"/>
      <c r="B24" s="347"/>
      <c r="C24" s="347"/>
      <c r="D24" s="446"/>
      <c r="E24" s="626"/>
      <c r="F24" s="605"/>
      <c r="G24" s="607"/>
      <c r="H24" s="535" t="s">
        <v>104</v>
      </c>
      <c r="I24" s="519"/>
      <c r="J24" s="519"/>
      <c r="K24" s="432">
        <f>K22</f>
        <v>25155240</v>
      </c>
      <c r="L24" s="432"/>
      <c r="M24" s="432"/>
      <c r="N24" s="432"/>
      <c r="O24" s="432"/>
      <c r="P24" s="67" t="s">
        <v>67</v>
      </c>
      <c r="Q24" s="612">
        <v>1.1499999999999999</v>
      </c>
      <c r="R24" s="613"/>
      <c r="S24" s="68" t="s">
        <v>72</v>
      </c>
      <c r="T24" s="67" t="s">
        <v>67</v>
      </c>
      <c r="U24" s="68"/>
      <c r="V24" s="79" t="s">
        <v>69</v>
      </c>
      <c r="W24" s="89">
        <f t="shared" si="0"/>
        <v>289285.26</v>
      </c>
      <c r="X24" s="99"/>
    </row>
    <row r="25" spans="1:25" s="98" customFormat="1" ht="11.25" customHeight="1" x14ac:dyDescent="0.3">
      <c r="A25" s="353"/>
      <c r="B25" s="347"/>
      <c r="C25" s="347"/>
      <c r="D25" s="446"/>
      <c r="E25" s="627"/>
      <c r="F25" s="605"/>
      <c r="G25" s="607"/>
      <c r="H25" s="520" t="s">
        <v>105</v>
      </c>
      <c r="I25" s="521"/>
      <c r="J25" s="521"/>
      <c r="K25" s="522">
        <f>K24</f>
        <v>25155240</v>
      </c>
      <c r="L25" s="522"/>
      <c r="M25" s="522"/>
      <c r="N25" s="522"/>
      <c r="O25" s="522"/>
      <c r="P25" s="66" t="s">
        <v>67</v>
      </c>
      <c r="Q25" s="602">
        <v>0.76300000000000001</v>
      </c>
      <c r="R25" s="603"/>
      <c r="S25" s="90" t="s">
        <v>72</v>
      </c>
      <c r="T25" s="66" t="s">
        <v>67</v>
      </c>
      <c r="U25" s="90"/>
      <c r="V25" s="81" t="s">
        <v>69</v>
      </c>
      <c r="W25" s="91">
        <f t="shared" si="0"/>
        <v>191934.48120000001</v>
      </c>
      <c r="X25" s="99"/>
    </row>
    <row r="26" spans="1:25" s="98" customFormat="1" ht="17.25" customHeight="1" x14ac:dyDescent="0.3">
      <c r="A26" s="353"/>
      <c r="B26" s="347"/>
      <c r="C26" s="534"/>
      <c r="D26" s="532"/>
      <c r="E26" s="533" t="s">
        <v>39</v>
      </c>
      <c r="F26" s="533"/>
      <c r="G26" s="198">
        <f>SUM(G5:G25)</f>
        <v>96026113.874649405</v>
      </c>
      <c r="H26" s="199"/>
      <c r="I26" s="199"/>
      <c r="J26" s="199"/>
      <c r="K26" s="200"/>
      <c r="L26" s="200"/>
      <c r="M26" s="200"/>
      <c r="N26" s="200"/>
      <c r="O26" s="200"/>
      <c r="P26" s="199"/>
      <c r="Q26" s="201"/>
      <c r="R26" s="200"/>
      <c r="S26" s="200"/>
      <c r="T26" s="199"/>
      <c r="U26" s="200"/>
      <c r="V26" s="202"/>
      <c r="W26" s="203"/>
      <c r="X26" s="99"/>
    </row>
    <row r="27" spans="1:25" s="100" customFormat="1" ht="9.75" customHeight="1" x14ac:dyDescent="0.3">
      <c r="A27" s="353"/>
      <c r="B27" s="347"/>
      <c r="C27" s="352">
        <v>12</v>
      </c>
      <c r="D27" s="445" t="s">
        <v>40</v>
      </c>
      <c r="E27" s="437">
        <v>121</v>
      </c>
      <c r="F27" s="524" t="s">
        <v>41</v>
      </c>
      <c r="G27" s="594">
        <f>SUM(V27:W30)</f>
        <v>0</v>
      </c>
      <c r="H27" s="591" t="s">
        <v>143</v>
      </c>
      <c r="I27" s="591"/>
      <c r="J27" s="591"/>
      <c r="K27" s="592" t="s">
        <v>73</v>
      </c>
      <c r="L27" s="592"/>
      <c r="M27" s="592">
        <v>0</v>
      </c>
      <c r="N27" s="592"/>
      <c r="O27" s="592"/>
      <c r="P27" s="592"/>
      <c r="Q27" s="119" t="s">
        <v>67</v>
      </c>
      <c r="R27" s="92">
        <v>12</v>
      </c>
      <c r="S27" s="592" t="s">
        <v>68</v>
      </c>
      <c r="T27" s="592"/>
      <c r="U27" s="93" t="s">
        <v>69</v>
      </c>
      <c r="V27" s="587">
        <f>M27*R27</f>
        <v>0</v>
      </c>
      <c r="W27" s="588"/>
    </row>
    <row r="28" spans="1:25" s="100" customFormat="1" ht="9.75" customHeight="1" x14ac:dyDescent="0.3">
      <c r="A28" s="353"/>
      <c r="B28" s="347"/>
      <c r="C28" s="347"/>
      <c r="D28" s="446"/>
      <c r="E28" s="437"/>
      <c r="F28" s="524"/>
      <c r="G28" s="594"/>
      <c r="H28" s="519" t="s">
        <v>144</v>
      </c>
      <c r="I28" s="519"/>
      <c r="J28" s="519"/>
      <c r="K28" s="432" t="s">
        <v>73</v>
      </c>
      <c r="L28" s="432"/>
      <c r="M28" s="432">
        <v>0</v>
      </c>
      <c r="N28" s="432"/>
      <c r="O28" s="432"/>
      <c r="P28" s="432"/>
      <c r="Q28" s="67" t="s">
        <v>67</v>
      </c>
      <c r="R28" s="78">
        <v>12</v>
      </c>
      <c r="S28" s="432" t="s">
        <v>68</v>
      </c>
      <c r="T28" s="432"/>
      <c r="U28" s="79" t="s">
        <v>69</v>
      </c>
      <c r="V28" s="536">
        <f>M28*R28</f>
        <v>0</v>
      </c>
      <c r="W28" s="581"/>
    </row>
    <row r="29" spans="1:25" s="100" customFormat="1" ht="9.75" customHeight="1" x14ac:dyDescent="0.3">
      <c r="A29" s="353"/>
      <c r="B29" s="347"/>
      <c r="C29" s="347"/>
      <c r="D29" s="446"/>
      <c r="E29" s="437"/>
      <c r="F29" s="524"/>
      <c r="G29" s="594"/>
      <c r="H29" s="535" t="s">
        <v>175</v>
      </c>
      <c r="I29" s="519"/>
      <c r="J29" s="519"/>
      <c r="K29" s="432" t="s">
        <v>176</v>
      </c>
      <c r="L29" s="432"/>
      <c r="M29" s="432"/>
      <c r="N29" s="432"/>
      <c r="O29" s="432"/>
      <c r="P29" s="432"/>
      <c r="Q29" s="67" t="s">
        <v>67</v>
      </c>
      <c r="R29" s="78">
        <v>12</v>
      </c>
      <c r="S29" s="432" t="s">
        <v>174</v>
      </c>
      <c r="T29" s="432"/>
      <c r="U29" s="79" t="s">
        <v>69</v>
      </c>
      <c r="V29" s="536">
        <f>M29*R29</f>
        <v>0</v>
      </c>
      <c r="W29" s="581"/>
    </row>
    <row r="30" spans="1:25" s="100" customFormat="1" ht="9.75" customHeight="1" x14ac:dyDescent="0.3">
      <c r="A30" s="353"/>
      <c r="B30" s="347"/>
      <c r="C30" s="347"/>
      <c r="D30" s="446"/>
      <c r="E30" s="437"/>
      <c r="F30" s="524"/>
      <c r="G30" s="594"/>
      <c r="H30" s="520" t="s">
        <v>106</v>
      </c>
      <c r="I30" s="521"/>
      <c r="J30" s="521"/>
      <c r="K30" s="522" t="s">
        <v>73</v>
      </c>
      <c r="L30" s="522"/>
      <c r="M30" s="522"/>
      <c r="N30" s="522"/>
      <c r="O30" s="522"/>
      <c r="P30" s="522"/>
      <c r="Q30" s="66" t="s">
        <v>67</v>
      </c>
      <c r="R30" s="80">
        <v>12</v>
      </c>
      <c r="S30" s="522" t="s">
        <v>68</v>
      </c>
      <c r="T30" s="522"/>
      <c r="U30" s="81" t="s">
        <v>69</v>
      </c>
      <c r="V30" s="584">
        <f>M30*R30</f>
        <v>0</v>
      </c>
      <c r="W30" s="585"/>
    </row>
    <row r="31" spans="1:25" s="100" customFormat="1" ht="17.25" customHeight="1" x14ac:dyDescent="0.3">
      <c r="A31" s="353"/>
      <c r="B31" s="347"/>
      <c r="C31" s="347"/>
      <c r="D31" s="347"/>
      <c r="E31" s="63">
        <v>122</v>
      </c>
      <c r="F31" s="76" t="s">
        <v>42</v>
      </c>
      <c r="G31" s="55">
        <f>V31</f>
        <v>0</v>
      </c>
      <c r="H31" s="593" t="s">
        <v>221</v>
      </c>
      <c r="I31" s="521"/>
      <c r="J31" s="522">
        <v>0</v>
      </c>
      <c r="K31" s="522"/>
      <c r="L31" s="522"/>
      <c r="M31" s="522"/>
      <c r="N31" s="67"/>
      <c r="O31" s="67"/>
      <c r="P31" s="67"/>
      <c r="Q31" s="67"/>
      <c r="R31" s="78">
        <v>12</v>
      </c>
      <c r="S31" s="522" t="s">
        <v>68</v>
      </c>
      <c r="T31" s="522"/>
      <c r="U31" s="79" t="s">
        <v>69</v>
      </c>
      <c r="V31" s="584">
        <f>J31*R31</f>
        <v>0</v>
      </c>
      <c r="W31" s="585"/>
    </row>
    <row r="32" spans="1:25" s="100" customFormat="1" ht="9.75" customHeight="1" x14ac:dyDescent="0.3">
      <c r="A32" s="353"/>
      <c r="B32" s="347"/>
      <c r="C32" s="347"/>
      <c r="D32" s="347"/>
      <c r="E32" s="354">
        <v>123</v>
      </c>
      <c r="F32" s="596" t="s">
        <v>43</v>
      </c>
      <c r="G32" s="597">
        <f>SUM(V32:W34)</f>
        <v>0</v>
      </c>
      <c r="H32" s="586" t="s">
        <v>145</v>
      </c>
      <c r="I32" s="499"/>
      <c r="J32" s="499"/>
      <c r="K32" s="551"/>
      <c r="L32" s="551"/>
      <c r="M32" s="551">
        <v>0</v>
      </c>
      <c r="N32" s="551"/>
      <c r="O32" s="551"/>
      <c r="P32" s="551"/>
      <c r="Q32" s="82" t="s">
        <v>67</v>
      </c>
      <c r="R32" s="83">
        <v>4</v>
      </c>
      <c r="S32" s="551" t="s">
        <v>107</v>
      </c>
      <c r="T32" s="551"/>
      <c r="U32" s="84" t="s">
        <v>69</v>
      </c>
      <c r="V32" s="582">
        <f>M32*R32</f>
        <v>0</v>
      </c>
      <c r="W32" s="583"/>
    </row>
    <row r="33" spans="1:23" s="100" customFormat="1" ht="9.75" customHeight="1" x14ac:dyDescent="0.3">
      <c r="A33" s="353"/>
      <c r="B33" s="347"/>
      <c r="C33" s="347"/>
      <c r="D33" s="347"/>
      <c r="E33" s="355"/>
      <c r="F33" s="596"/>
      <c r="G33" s="597"/>
      <c r="H33" s="518" t="s">
        <v>178</v>
      </c>
      <c r="I33" s="519"/>
      <c r="J33" s="519"/>
      <c r="K33" s="432"/>
      <c r="L33" s="432"/>
      <c r="M33" s="432">
        <v>0</v>
      </c>
      <c r="N33" s="432"/>
      <c r="O33" s="432"/>
      <c r="P33" s="432"/>
      <c r="Q33" s="67" t="s">
        <v>67</v>
      </c>
      <c r="R33" s="78">
        <v>12</v>
      </c>
      <c r="S33" s="432" t="s">
        <v>68</v>
      </c>
      <c r="T33" s="432"/>
      <c r="U33" s="79" t="s">
        <v>69</v>
      </c>
      <c r="V33" s="536">
        <f>M33*R33</f>
        <v>0</v>
      </c>
      <c r="W33" s="581"/>
    </row>
    <row r="34" spans="1:23" s="100" customFormat="1" ht="9.75" customHeight="1" x14ac:dyDescent="0.3">
      <c r="A34" s="353"/>
      <c r="B34" s="347"/>
      <c r="C34" s="347"/>
      <c r="D34" s="347"/>
      <c r="E34" s="595"/>
      <c r="F34" s="553"/>
      <c r="G34" s="598"/>
      <c r="H34" s="593" t="s">
        <v>108</v>
      </c>
      <c r="I34" s="521"/>
      <c r="J34" s="521"/>
      <c r="K34" s="522"/>
      <c r="L34" s="522"/>
      <c r="M34" s="522">
        <v>0</v>
      </c>
      <c r="N34" s="522"/>
      <c r="O34" s="522"/>
      <c r="P34" s="522"/>
      <c r="Q34" s="66" t="s">
        <v>67</v>
      </c>
      <c r="R34" s="80">
        <v>2</v>
      </c>
      <c r="S34" s="522" t="s">
        <v>68</v>
      </c>
      <c r="T34" s="522"/>
      <c r="U34" s="81" t="s">
        <v>69</v>
      </c>
      <c r="V34" s="584">
        <f>M34*R34</f>
        <v>0</v>
      </c>
      <c r="W34" s="585"/>
    </row>
    <row r="35" spans="1:23" s="100" customFormat="1" ht="17.25" customHeight="1" x14ac:dyDescent="0.3">
      <c r="A35" s="353"/>
      <c r="B35" s="347"/>
      <c r="C35" s="534"/>
      <c r="D35" s="347"/>
      <c r="E35" s="589" t="s">
        <v>39</v>
      </c>
      <c r="F35" s="590"/>
      <c r="G35" s="204">
        <f>SUM(G27:G34)</f>
        <v>0</v>
      </c>
      <c r="H35" s="599"/>
      <c r="I35" s="600"/>
      <c r="J35" s="600"/>
      <c r="K35" s="600"/>
      <c r="L35" s="601"/>
      <c r="M35" s="601"/>
      <c r="N35" s="601"/>
      <c r="O35" s="601"/>
      <c r="P35" s="601"/>
      <c r="Q35" s="199"/>
      <c r="R35" s="199"/>
      <c r="S35" s="199"/>
      <c r="T35" s="199"/>
      <c r="U35" s="199"/>
      <c r="V35" s="205"/>
      <c r="W35" s="203"/>
    </row>
    <row r="36" spans="1:23" s="100" customFormat="1" ht="17.25" customHeight="1" x14ac:dyDescent="0.3">
      <c r="A36" s="353"/>
      <c r="B36" s="347"/>
      <c r="C36" s="445">
        <v>13</v>
      </c>
      <c r="D36" s="437" t="s">
        <v>44</v>
      </c>
      <c r="E36" s="39">
        <v>131</v>
      </c>
      <c r="F36" s="74" t="s">
        <v>45</v>
      </c>
      <c r="G36" s="70">
        <f>V36</f>
        <v>0</v>
      </c>
      <c r="H36" s="529" t="s">
        <v>146</v>
      </c>
      <c r="I36" s="530"/>
      <c r="J36" s="530"/>
      <c r="K36" s="550" t="s">
        <v>73</v>
      </c>
      <c r="L36" s="550"/>
      <c r="M36" s="550">
        <v>0</v>
      </c>
      <c r="N36" s="550"/>
      <c r="O36" s="550"/>
      <c r="P36" s="550"/>
      <c r="Q36" s="85" t="s">
        <v>67</v>
      </c>
      <c r="R36" s="94">
        <v>12</v>
      </c>
      <c r="S36" s="550" t="s">
        <v>68</v>
      </c>
      <c r="T36" s="550"/>
      <c r="U36" s="86" t="s">
        <v>69</v>
      </c>
      <c r="V36" s="570">
        <f>M36*R36</f>
        <v>0</v>
      </c>
      <c r="W36" s="571"/>
    </row>
    <row r="37" spans="1:23" s="100" customFormat="1" ht="17.25" customHeight="1" x14ac:dyDescent="0.3">
      <c r="A37" s="353"/>
      <c r="B37" s="347"/>
      <c r="C37" s="446"/>
      <c r="D37" s="437"/>
      <c r="E37" s="39">
        <v>132</v>
      </c>
      <c r="F37" s="74" t="s">
        <v>109</v>
      </c>
      <c r="G37" s="71">
        <f>V37</f>
        <v>240000</v>
      </c>
      <c r="H37" s="518" t="s">
        <v>110</v>
      </c>
      <c r="I37" s="519"/>
      <c r="J37" s="519"/>
      <c r="K37" s="432" t="s">
        <v>73</v>
      </c>
      <c r="L37" s="432"/>
      <c r="M37" s="432">
        <v>20000</v>
      </c>
      <c r="N37" s="432"/>
      <c r="O37" s="432"/>
      <c r="P37" s="432"/>
      <c r="Q37" s="67" t="s">
        <v>67</v>
      </c>
      <c r="R37" s="78">
        <v>12</v>
      </c>
      <c r="S37" s="432" t="s">
        <v>68</v>
      </c>
      <c r="T37" s="432"/>
      <c r="U37" s="79" t="s">
        <v>69</v>
      </c>
      <c r="V37" s="536">
        <f>M37*R37</f>
        <v>240000</v>
      </c>
      <c r="W37" s="581"/>
    </row>
    <row r="38" spans="1:23" s="100" customFormat="1" ht="16.5" customHeight="1" x14ac:dyDescent="0.3">
      <c r="A38" s="353"/>
      <c r="B38" s="347"/>
      <c r="C38" s="446"/>
      <c r="D38" s="437"/>
      <c r="E38" s="447">
        <v>133</v>
      </c>
      <c r="F38" s="552" t="s">
        <v>111</v>
      </c>
      <c r="G38" s="525">
        <f>V38+V39</f>
        <v>840000</v>
      </c>
      <c r="H38" s="528" t="s">
        <v>112</v>
      </c>
      <c r="I38" s="499"/>
      <c r="J38" s="499"/>
      <c r="K38" s="551" t="s">
        <v>73</v>
      </c>
      <c r="L38" s="551"/>
      <c r="M38" s="551">
        <v>0</v>
      </c>
      <c r="N38" s="551"/>
      <c r="O38" s="551"/>
      <c r="P38" s="551"/>
      <c r="Q38" s="82" t="s">
        <v>67</v>
      </c>
      <c r="R38" s="83">
        <v>12</v>
      </c>
      <c r="S38" s="551" t="s">
        <v>68</v>
      </c>
      <c r="T38" s="551"/>
      <c r="U38" s="84" t="s">
        <v>69</v>
      </c>
      <c r="V38" s="582">
        <f>M38*R38</f>
        <v>0</v>
      </c>
      <c r="W38" s="583"/>
    </row>
    <row r="39" spans="1:23" s="100" customFormat="1" ht="16.5" customHeight="1" x14ac:dyDescent="0.3">
      <c r="A39" s="353"/>
      <c r="B39" s="347"/>
      <c r="C39" s="446"/>
      <c r="D39" s="437"/>
      <c r="E39" s="448"/>
      <c r="F39" s="553"/>
      <c r="G39" s="527"/>
      <c r="H39" s="518" t="s">
        <v>147</v>
      </c>
      <c r="I39" s="519"/>
      <c r="J39" s="519"/>
      <c r="K39" s="432" t="s">
        <v>73</v>
      </c>
      <c r="L39" s="432"/>
      <c r="M39" s="432">
        <v>70000</v>
      </c>
      <c r="N39" s="432"/>
      <c r="O39" s="432"/>
      <c r="P39" s="432"/>
      <c r="Q39" s="67" t="s">
        <v>67</v>
      </c>
      <c r="R39" s="78">
        <v>12</v>
      </c>
      <c r="S39" s="432" t="s">
        <v>68</v>
      </c>
      <c r="T39" s="432"/>
      <c r="U39" s="79" t="s">
        <v>69</v>
      </c>
      <c r="V39" s="536">
        <f>M39*R39</f>
        <v>840000</v>
      </c>
      <c r="W39" s="581"/>
    </row>
    <row r="40" spans="1:23" s="100" customFormat="1" ht="17.25" customHeight="1" x14ac:dyDescent="0.3">
      <c r="A40" s="353"/>
      <c r="B40" s="347"/>
      <c r="C40" s="446"/>
      <c r="D40" s="437"/>
      <c r="E40" s="39">
        <v>135</v>
      </c>
      <c r="F40" s="74" t="s">
        <v>46</v>
      </c>
      <c r="G40" s="70">
        <f>V40</f>
        <v>600000</v>
      </c>
      <c r="H40" s="529" t="s">
        <v>179</v>
      </c>
      <c r="I40" s="530"/>
      <c r="J40" s="530"/>
      <c r="K40" s="550" t="s">
        <v>73</v>
      </c>
      <c r="L40" s="550"/>
      <c r="M40" s="550">
        <v>50000</v>
      </c>
      <c r="N40" s="550"/>
      <c r="O40" s="550"/>
      <c r="P40" s="550"/>
      <c r="Q40" s="85" t="s">
        <v>67</v>
      </c>
      <c r="R40" s="94">
        <v>12</v>
      </c>
      <c r="S40" s="550" t="s">
        <v>68</v>
      </c>
      <c r="T40" s="550"/>
      <c r="U40" s="86" t="s">
        <v>69</v>
      </c>
      <c r="V40" s="570">
        <f>M40*R40</f>
        <v>600000</v>
      </c>
      <c r="W40" s="578"/>
    </row>
    <row r="41" spans="1:23" s="100" customFormat="1" ht="17.25" customHeight="1" x14ac:dyDescent="0.3">
      <c r="A41" s="353"/>
      <c r="B41" s="347"/>
      <c r="C41" s="446"/>
      <c r="D41" s="437"/>
      <c r="E41" s="39">
        <v>136</v>
      </c>
      <c r="F41" s="74" t="s">
        <v>88</v>
      </c>
      <c r="G41" s="72">
        <v>480000</v>
      </c>
      <c r="H41" s="529"/>
      <c r="I41" s="530"/>
      <c r="J41" s="530"/>
      <c r="K41" s="550" t="s">
        <v>274</v>
      </c>
      <c r="L41" s="550"/>
      <c r="M41" s="550"/>
      <c r="N41" s="550"/>
      <c r="O41" s="550"/>
      <c r="P41" s="550"/>
      <c r="Q41" s="550"/>
      <c r="R41" s="550"/>
      <c r="S41" s="550"/>
      <c r="T41" s="550"/>
      <c r="U41" s="86"/>
      <c r="V41" s="570"/>
      <c r="W41" s="571"/>
    </row>
    <row r="42" spans="1:23" s="100" customFormat="1" ht="11.25" customHeight="1" x14ac:dyDescent="0.3">
      <c r="A42" s="353"/>
      <c r="B42" s="347"/>
      <c r="C42" s="446"/>
      <c r="D42" s="437"/>
      <c r="E42" s="437">
        <v>137</v>
      </c>
      <c r="F42" s="524" t="s">
        <v>47</v>
      </c>
      <c r="G42" s="525">
        <f>SUM(W42:W47)</f>
        <v>270000</v>
      </c>
      <c r="H42" s="528" t="s">
        <v>182</v>
      </c>
      <c r="I42" s="499"/>
      <c r="J42" s="67" t="s">
        <v>73</v>
      </c>
      <c r="K42" s="551">
        <v>0</v>
      </c>
      <c r="L42" s="551"/>
      <c r="M42" s="551"/>
      <c r="N42" s="551"/>
      <c r="O42" s="67" t="s">
        <v>67</v>
      </c>
      <c r="P42" s="113">
        <v>3</v>
      </c>
      <c r="Q42" s="67" t="s">
        <v>63</v>
      </c>
      <c r="R42" s="67" t="s">
        <v>67</v>
      </c>
      <c r="S42" s="67">
        <v>1</v>
      </c>
      <c r="T42" s="67" t="s">
        <v>183</v>
      </c>
      <c r="U42" s="67"/>
      <c r="V42" s="79" t="s">
        <v>69</v>
      </c>
      <c r="W42" s="89">
        <f>K42*P42*S42</f>
        <v>0</v>
      </c>
    </row>
    <row r="43" spans="1:23" s="98" customFormat="1" ht="11.25" customHeight="1" x14ac:dyDescent="0.3">
      <c r="A43" s="353"/>
      <c r="B43" s="347"/>
      <c r="C43" s="446"/>
      <c r="D43" s="437"/>
      <c r="E43" s="437"/>
      <c r="F43" s="524"/>
      <c r="G43" s="579"/>
      <c r="H43" s="535" t="s">
        <v>181</v>
      </c>
      <c r="I43" s="519"/>
      <c r="J43" s="67" t="s">
        <v>73</v>
      </c>
      <c r="K43" s="432"/>
      <c r="L43" s="432"/>
      <c r="M43" s="432"/>
      <c r="N43" s="432"/>
      <c r="O43" s="67" t="s">
        <v>67</v>
      </c>
      <c r="P43" s="113">
        <v>3</v>
      </c>
      <c r="Q43" s="67" t="s">
        <v>63</v>
      </c>
      <c r="R43" s="67" t="s">
        <v>67</v>
      </c>
      <c r="S43" s="67">
        <v>2</v>
      </c>
      <c r="T43" s="67" t="s">
        <v>114</v>
      </c>
      <c r="U43" s="67"/>
      <c r="V43" s="79" t="s">
        <v>69</v>
      </c>
      <c r="W43" s="89">
        <f>K43*P43*S43</f>
        <v>0</v>
      </c>
    </row>
    <row r="44" spans="1:23" s="98" customFormat="1" ht="11.25" customHeight="1" x14ac:dyDescent="0.3">
      <c r="A44" s="353"/>
      <c r="B44" s="347"/>
      <c r="C44" s="446"/>
      <c r="D44" s="437"/>
      <c r="E44" s="437"/>
      <c r="F44" s="524"/>
      <c r="G44" s="579"/>
      <c r="H44" s="535" t="s">
        <v>148</v>
      </c>
      <c r="I44" s="519"/>
      <c r="J44" s="67" t="s">
        <v>73</v>
      </c>
      <c r="K44" s="432"/>
      <c r="L44" s="432"/>
      <c r="M44" s="432"/>
      <c r="N44" s="432"/>
      <c r="O44" s="67" t="s">
        <v>67</v>
      </c>
      <c r="P44" s="113">
        <v>3</v>
      </c>
      <c r="Q44" s="67" t="s">
        <v>63</v>
      </c>
      <c r="R44" s="67"/>
      <c r="S44" s="67"/>
      <c r="T44" s="67"/>
      <c r="U44" s="67"/>
      <c r="V44" s="79" t="s">
        <v>69</v>
      </c>
      <c r="W44" s="89">
        <f>K44*P44</f>
        <v>0</v>
      </c>
    </row>
    <row r="45" spans="1:23" s="98" customFormat="1" ht="11.25" customHeight="1" x14ac:dyDescent="0.3">
      <c r="A45" s="353"/>
      <c r="B45" s="347"/>
      <c r="C45" s="446"/>
      <c r="D45" s="437"/>
      <c r="E45" s="437"/>
      <c r="F45" s="524"/>
      <c r="G45" s="579"/>
      <c r="H45" s="535" t="s">
        <v>115</v>
      </c>
      <c r="I45" s="519"/>
      <c r="J45" s="67" t="s">
        <v>73</v>
      </c>
      <c r="K45" s="432">
        <v>40000</v>
      </c>
      <c r="L45" s="432"/>
      <c r="M45" s="432"/>
      <c r="N45" s="432"/>
      <c r="O45" s="67" t="s">
        <v>67</v>
      </c>
      <c r="P45" s="113">
        <v>3</v>
      </c>
      <c r="Q45" s="67" t="s">
        <v>63</v>
      </c>
      <c r="R45" s="67" t="s">
        <v>67</v>
      </c>
      <c r="S45" s="67">
        <v>2</v>
      </c>
      <c r="T45" s="67" t="s">
        <v>114</v>
      </c>
      <c r="U45" s="67"/>
      <c r="V45" s="79" t="s">
        <v>69</v>
      </c>
      <c r="W45" s="89">
        <f>K45*P45*S45</f>
        <v>240000</v>
      </c>
    </row>
    <row r="46" spans="1:23" s="98" customFormat="1" ht="11.25" customHeight="1" x14ac:dyDescent="0.3">
      <c r="A46" s="353"/>
      <c r="B46" s="347"/>
      <c r="C46" s="446"/>
      <c r="D46" s="437"/>
      <c r="E46" s="437"/>
      <c r="F46" s="524"/>
      <c r="G46" s="579"/>
      <c r="H46" s="535" t="s">
        <v>184</v>
      </c>
      <c r="I46" s="519"/>
      <c r="J46" s="67" t="s">
        <v>116</v>
      </c>
      <c r="K46" s="432"/>
      <c r="L46" s="432"/>
      <c r="M46" s="432"/>
      <c r="N46" s="432"/>
      <c r="O46" s="67" t="s">
        <v>67</v>
      </c>
      <c r="P46" s="113">
        <v>3</v>
      </c>
      <c r="Q46" s="67" t="s">
        <v>63</v>
      </c>
      <c r="R46" s="68"/>
      <c r="S46" s="68"/>
      <c r="T46" s="68"/>
      <c r="U46" s="79"/>
      <c r="V46" s="79" t="s">
        <v>69</v>
      </c>
      <c r="W46" s="89">
        <f>K46*P46</f>
        <v>0</v>
      </c>
    </row>
    <row r="47" spans="1:23" s="98" customFormat="1" ht="11.25" customHeight="1" x14ac:dyDescent="0.3">
      <c r="A47" s="353"/>
      <c r="B47" s="347"/>
      <c r="C47" s="446"/>
      <c r="D47" s="437"/>
      <c r="E47" s="437"/>
      <c r="F47" s="524"/>
      <c r="G47" s="580"/>
      <c r="H47" s="520" t="s">
        <v>117</v>
      </c>
      <c r="I47" s="521"/>
      <c r="J47" s="66" t="s">
        <v>116</v>
      </c>
      <c r="K47" s="522">
        <v>10000</v>
      </c>
      <c r="L47" s="522"/>
      <c r="M47" s="522"/>
      <c r="N47" s="522"/>
      <c r="O47" s="66" t="s">
        <v>67</v>
      </c>
      <c r="P47" s="114">
        <v>3</v>
      </c>
      <c r="Q47" s="66" t="s">
        <v>63</v>
      </c>
      <c r="R47" s="66"/>
      <c r="S47" s="66"/>
      <c r="T47" s="66"/>
      <c r="U47" s="66"/>
      <c r="V47" s="81" t="s">
        <v>69</v>
      </c>
      <c r="W47" s="91">
        <f>K47*P47</f>
        <v>30000</v>
      </c>
    </row>
    <row r="48" spans="1:23" s="98" customFormat="1" ht="21" customHeight="1" x14ac:dyDescent="0.3">
      <c r="A48" s="353"/>
      <c r="B48" s="347"/>
      <c r="C48" s="532"/>
      <c r="D48" s="437"/>
      <c r="E48" s="533" t="s">
        <v>39</v>
      </c>
      <c r="F48" s="533"/>
      <c r="G48" s="206">
        <f>SUM(G36:G47)</f>
        <v>2430000</v>
      </c>
      <c r="H48" s="572"/>
      <c r="I48" s="572"/>
      <c r="J48" s="572"/>
      <c r="K48" s="572"/>
      <c r="L48" s="572"/>
      <c r="M48" s="572"/>
      <c r="N48" s="572"/>
      <c r="O48" s="572"/>
      <c r="P48" s="572"/>
      <c r="Q48" s="572"/>
      <c r="R48" s="572"/>
      <c r="S48" s="572"/>
      <c r="T48" s="572"/>
      <c r="U48" s="572"/>
      <c r="V48" s="572"/>
      <c r="W48" s="573"/>
    </row>
    <row r="49" spans="1:43" s="98" customFormat="1" ht="21.75" customHeight="1" thickBot="1" x14ac:dyDescent="0.35">
      <c r="A49" s="622"/>
      <c r="B49" s="623"/>
      <c r="C49" s="574" t="s">
        <v>18</v>
      </c>
      <c r="D49" s="413"/>
      <c r="E49" s="413"/>
      <c r="F49" s="414"/>
      <c r="G49" s="208">
        <f>G48+G35+G26</f>
        <v>98456113.874649405</v>
      </c>
      <c r="H49" s="672"/>
      <c r="I49" s="572"/>
      <c r="J49" s="572"/>
      <c r="K49" s="572"/>
      <c r="L49" s="572"/>
      <c r="M49" s="572"/>
      <c r="N49" s="572"/>
      <c r="O49" s="572"/>
      <c r="P49" s="572"/>
      <c r="Q49" s="572"/>
      <c r="R49" s="572"/>
      <c r="S49" s="572"/>
      <c r="T49" s="572"/>
      <c r="U49" s="572"/>
      <c r="V49" s="572"/>
      <c r="W49" s="573"/>
    </row>
    <row r="50" spans="1:43" s="98" customFormat="1" ht="17.25" customHeight="1" x14ac:dyDescent="0.3">
      <c r="A50" s="561" t="s">
        <v>118</v>
      </c>
      <c r="B50" s="562" t="s">
        <v>48</v>
      </c>
      <c r="C50" s="562">
        <v>21</v>
      </c>
      <c r="D50" s="562" t="s">
        <v>119</v>
      </c>
      <c r="E50" s="35">
        <v>211</v>
      </c>
      <c r="F50" s="35" t="s">
        <v>49</v>
      </c>
      <c r="G50" s="36">
        <f>W50</f>
        <v>0</v>
      </c>
      <c r="H50" s="669"/>
      <c r="I50" s="550"/>
      <c r="J50" s="550"/>
      <c r="K50" s="550"/>
      <c r="L50" s="550"/>
      <c r="M50" s="94"/>
      <c r="N50" s="94"/>
      <c r="O50" s="94"/>
      <c r="P50" s="94"/>
      <c r="Q50" s="94"/>
      <c r="R50" s="550"/>
      <c r="S50" s="550"/>
      <c r="T50" s="94"/>
      <c r="U50" s="94"/>
      <c r="V50" s="86" t="s">
        <v>69</v>
      </c>
      <c r="W50" s="239">
        <f>R50*O50</f>
        <v>0</v>
      </c>
    </row>
    <row r="51" spans="1:43" s="98" customFormat="1" ht="17.25" customHeight="1" x14ac:dyDescent="0.3">
      <c r="A51" s="345"/>
      <c r="B51" s="347"/>
      <c r="C51" s="347"/>
      <c r="D51" s="347"/>
      <c r="E51" s="52">
        <v>212</v>
      </c>
      <c r="F51" s="37" t="s">
        <v>50</v>
      </c>
      <c r="G51" s="38">
        <v>0</v>
      </c>
      <c r="H51" s="519"/>
      <c r="I51" s="519"/>
      <c r="J51" s="519"/>
      <c r="K51" s="519"/>
      <c r="L51" s="519"/>
      <c r="M51" s="519"/>
      <c r="N51" s="519"/>
      <c r="O51" s="519"/>
      <c r="P51" s="519"/>
      <c r="Q51" s="519"/>
      <c r="R51" s="519"/>
      <c r="S51" s="519"/>
      <c r="T51" s="519"/>
      <c r="U51" s="519"/>
      <c r="V51" s="519"/>
      <c r="W51" s="566"/>
    </row>
    <row r="52" spans="1:43" s="98" customFormat="1" ht="17.25" customHeight="1" x14ac:dyDescent="0.3">
      <c r="A52" s="345"/>
      <c r="B52" s="347"/>
      <c r="C52" s="347"/>
      <c r="D52" s="347"/>
      <c r="E52" s="121">
        <v>213</v>
      </c>
      <c r="F52" s="122" t="s">
        <v>120</v>
      </c>
      <c r="G52" s="123">
        <f>SUM(W52:W52)</f>
        <v>0</v>
      </c>
      <c r="H52" s="529"/>
      <c r="I52" s="530"/>
      <c r="J52" s="530"/>
      <c r="K52" s="530"/>
      <c r="L52" s="530"/>
      <c r="M52" s="94"/>
      <c r="N52" s="550"/>
      <c r="O52" s="550"/>
      <c r="P52" s="550"/>
      <c r="Q52" s="550"/>
      <c r="R52" s="85"/>
      <c r="S52" s="94"/>
      <c r="T52" s="550"/>
      <c r="U52" s="550"/>
      <c r="V52" s="86"/>
      <c r="W52" s="95"/>
    </row>
    <row r="53" spans="1:43" s="98" customFormat="1" ht="17.25" customHeight="1" x14ac:dyDescent="0.3">
      <c r="A53" s="558"/>
      <c r="B53" s="560"/>
      <c r="C53" s="567" t="s">
        <v>18</v>
      </c>
      <c r="D53" s="568"/>
      <c r="E53" s="568"/>
      <c r="F53" s="569"/>
      <c r="G53" s="234">
        <f>SUM(G50:G52)</f>
        <v>0</v>
      </c>
      <c r="H53" s="671"/>
      <c r="I53" s="671"/>
      <c r="J53" s="671"/>
      <c r="K53" s="671"/>
      <c r="L53" s="671"/>
      <c r="M53" s="671"/>
      <c r="N53" s="671"/>
      <c r="O53" s="671"/>
      <c r="P53" s="671"/>
      <c r="Q53" s="671"/>
      <c r="R53" s="671"/>
      <c r="S53" s="671"/>
      <c r="T53" s="671"/>
      <c r="U53" s="671"/>
      <c r="V53" s="671"/>
      <c r="W53" s="671"/>
    </row>
    <row r="54" spans="1:43" s="98" customFormat="1" ht="17.25" customHeight="1" x14ac:dyDescent="0.3">
      <c r="A54" s="557" t="s">
        <v>121</v>
      </c>
      <c r="B54" s="559" t="s">
        <v>51</v>
      </c>
      <c r="C54" s="559">
        <v>31</v>
      </c>
      <c r="D54" s="559" t="s">
        <v>44</v>
      </c>
      <c r="E54" s="641">
        <v>311</v>
      </c>
      <c r="F54" s="552" t="s">
        <v>52</v>
      </c>
      <c r="G54" s="642">
        <f>W54+W55+W56</f>
        <v>6360000</v>
      </c>
      <c r="H54" s="528" t="s">
        <v>149</v>
      </c>
      <c r="I54" s="499"/>
      <c r="J54" s="499"/>
      <c r="K54" s="499"/>
      <c r="L54" s="499"/>
      <c r="M54" s="83" t="s">
        <v>73</v>
      </c>
      <c r="N54" s="551">
        <v>360000</v>
      </c>
      <c r="O54" s="551"/>
      <c r="P54" s="551"/>
      <c r="Q54" s="551"/>
      <c r="R54" s="82" t="s">
        <v>67</v>
      </c>
      <c r="S54" s="83">
        <v>12</v>
      </c>
      <c r="T54" s="551" t="s">
        <v>68</v>
      </c>
      <c r="U54" s="551"/>
      <c r="V54" s="84" t="s">
        <v>69</v>
      </c>
      <c r="W54" s="153">
        <f>N54*S54</f>
        <v>4320000</v>
      </c>
    </row>
    <row r="55" spans="1:43" s="98" customFormat="1" ht="17.25" customHeight="1" x14ac:dyDescent="0.3">
      <c r="A55" s="345"/>
      <c r="B55" s="347"/>
      <c r="C55" s="347"/>
      <c r="D55" s="347"/>
      <c r="E55" s="446"/>
      <c r="F55" s="596"/>
      <c r="G55" s="643"/>
      <c r="H55" s="535" t="s">
        <v>186</v>
      </c>
      <c r="I55" s="519"/>
      <c r="J55" s="519"/>
      <c r="K55" s="519"/>
      <c r="L55" s="519"/>
      <c r="M55" s="78" t="s">
        <v>176</v>
      </c>
      <c r="N55" s="432">
        <v>50000</v>
      </c>
      <c r="O55" s="432"/>
      <c r="P55" s="432"/>
      <c r="Q55" s="432"/>
      <c r="R55" s="67" t="s">
        <v>67</v>
      </c>
      <c r="S55" s="78">
        <v>12</v>
      </c>
      <c r="T55" s="432" t="s">
        <v>174</v>
      </c>
      <c r="U55" s="432"/>
      <c r="V55" s="79" t="s">
        <v>172</v>
      </c>
      <c r="W55" s="154">
        <f>N55*S55</f>
        <v>600000</v>
      </c>
    </row>
    <row r="56" spans="1:43" s="98" customFormat="1" ht="17.25" customHeight="1" x14ac:dyDescent="0.3">
      <c r="A56" s="345"/>
      <c r="B56" s="347"/>
      <c r="C56" s="347"/>
      <c r="D56" s="347"/>
      <c r="E56" s="478"/>
      <c r="F56" s="553"/>
      <c r="G56" s="644"/>
      <c r="H56" s="520" t="s">
        <v>189</v>
      </c>
      <c r="I56" s="544"/>
      <c r="J56" s="544"/>
      <c r="K56" s="545">
        <v>40000</v>
      </c>
      <c r="L56" s="545"/>
      <c r="M56" s="545"/>
      <c r="N56" s="545"/>
      <c r="O56" s="145" t="s">
        <v>162</v>
      </c>
      <c r="P56" s="145">
        <v>3</v>
      </c>
      <c r="Q56" s="145" t="s">
        <v>188</v>
      </c>
      <c r="R56" s="146" t="s">
        <v>187</v>
      </c>
      <c r="S56" s="147">
        <v>12</v>
      </c>
      <c r="T56" s="145" t="s">
        <v>183</v>
      </c>
      <c r="U56" s="145"/>
      <c r="V56" s="148" t="s">
        <v>172</v>
      </c>
      <c r="W56" s="155">
        <f>K56*P56*S56</f>
        <v>1440000</v>
      </c>
    </row>
    <row r="57" spans="1:43" s="98" customFormat="1" ht="17.25" customHeight="1" x14ac:dyDescent="0.3">
      <c r="A57" s="345"/>
      <c r="B57" s="347"/>
      <c r="C57" s="347"/>
      <c r="D57" s="347"/>
      <c r="E57" s="352">
        <v>312</v>
      </c>
      <c r="F57" s="604" t="s">
        <v>53</v>
      </c>
      <c r="G57" s="646">
        <f>W57+W58</f>
        <v>360000</v>
      </c>
      <c r="H57" s="520" t="s">
        <v>150</v>
      </c>
      <c r="I57" s="544"/>
      <c r="J57" s="544"/>
      <c r="K57" s="544"/>
      <c r="L57" s="544"/>
      <c r="M57" s="147" t="s">
        <v>73</v>
      </c>
      <c r="N57" s="545">
        <v>30000</v>
      </c>
      <c r="O57" s="545"/>
      <c r="P57" s="545"/>
      <c r="Q57" s="545"/>
      <c r="R57" s="146" t="s">
        <v>67</v>
      </c>
      <c r="S57" s="147">
        <v>12</v>
      </c>
      <c r="T57" s="545" t="s">
        <v>68</v>
      </c>
      <c r="U57" s="545"/>
      <c r="V57" s="148" t="s">
        <v>69</v>
      </c>
      <c r="W57" s="149">
        <f>N57*S57</f>
        <v>360000</v>
      </c>
    </row>
    <row r="58" spans="1:43" s="98" customFormat="1" ht="17.25" customHeight="1" x14ac:dyDescent="0.3">
      <c r="A58" s="345"/>
      <c r="B58" s="347"/>
      <c r="C58" s="347"/>
      <c r="D58" s="347"/>
      <c r="E58" s="348"/>
      <c r="F58" s="645"/>
      <c r="G58" s="543"/>
      <c r="H58" s="529" t="s">
        <v>190</v>
      </c>
      <c r="I58" s="530"/>
      <c r="J58" s="146"/>
      <c r="K58" s="550">
        <v>0</v>
      </c>
      <c r="L58" s="550"/>
      <c r="M58" s="550"/>
      <c r="N58" s="550"/>
      <c r="O58" s="550"/>
      <c r="P58" s="146" t="s">
        <v>67</v>
      </c>
      <c r="Q58" s="145">
        <v>4</v>
      </c>
      <c r="R58" s="146" t="s">
        <v>188</v>
      </c>
      <c r="S58" s="146" t="s">
        <v>67</v>
      </c>
      <c r="T58" s="145">
        <v>1</v>
      </c>
      <c r="U58" s="145" t="s">
        <v>191</v>
      </c>
      <c r="V58" s="148" t="s">
        <v>69</v>
      </c>
      <c r="W58" s="149">
        <f>K58*Q58*T58</f>
        <v>0</v>
      </c>
    </row>
    <row r="59" spans="1:43" s="98" customFormat="1" ht="17.25" customHeight="1" x14ac:dyDescent="0.3">
      <c r="A59" s="345"/>
      <c r="B59" s="347"/>
      <c r="C59" s="347"/>
      <c r="D59" s="347"/>
      <c r="E59" s="15">
        <v>314</v>
      </c>
      <c r="F59" s="77" t="s">
        <v>54</v>
      </c>
      <c r="G59" s="32">
        <f t="shared" ref="G59" si="1">W59</f>
        <v>0</v>
      </c>
      <c r="H59" s="529" t="s">
        <v>165</v>
      </c>
      <c r="I59" s="530"/>
      <c r="J59" s="530"/>
      <c r="K59" s="530"/>
      <c r="L59" s="530"/>
      <c r="M59" s="94" t="s">
        <v>73</v>
      </c>
      <c r="N59" s="550">
        <v>0</v>
      </c>
      <c r="O59" s="550"/>
      <c r="P59" s="550"/>
      <c r="Q59" s="550"/>
      <c r="R59" s="85" t="s">
        <v>67</v>
      </c>
      <c r="S59" s="94">
        <v>12</v>
      </c>
      <c r="T59" s="550" t="s">
        <v>68</v>
      </c>
      <c r="U59" s="550"/>
      <c r="V59" s="86" t="s">
        <v>69</v>
      </c>
      <c r="W59" s="95">
        <f>N59*S59</f>
        <v>0</v>
      </c>
      <c r="X59" s="618" t="e">
        <f>#REF!+W54+#REF!</f>
        <v>#REF!</v>
      </c>
      <c r="Y59" s="619"/>
    </row>
    <row r="60" spans="1:43" s="98" customFormat="1" ht="17.25" customHeight="1" x14ac:dyDescent="0.3">
      <c r="A60" s="345"/>
      <c r="B60" s="347"/>
      <c r="C60" s="347"/>
      <c r="D60" s="347"/>
      <c r="E60" s="15">
        <v>315</v>
      </c>
      <c r="F60" s="77" t="s">
        <v>55</v>
      </c>
      <c r="G60" s="33">
        <v>0</v>
      </c>
      <c r="H60" s="96" t="s">
        <v>192</v>
      </c>
      <c r="I60" s="78"/>
      <c r="J60" s="78"/>
      <c r="K60" s="78"/>
      <c r="L60" s="432" t="s">
        <v>193</v>
      </c>
      <c r="M60" s="432"/>
      <c r="N60" s="432">
        <v>0</v>
      </c>
      <c r="O60" s="432"/>
      <c r="P60" s="432"/>
      <c r="Q60" s="432"/>
      <c r="R60" s="85" t="s">
        <v>67</v>
      </c>
      <c r="S60" s="78">
        <v>4</v>
      </c>
      <c r="T60" s="432" t="s">
        <v>193</v>
      </c>
      <c r="U60" s="432"/>
      <c r="V60" s="86" t="s">
        <v>69</v>
      </c>
      <c r="W60" s="89">
        <f>S60*N60</f>
        <v>0</v>
      </c>
      <c r="X60" s="620">
        <f>'시설(세입)'!W16+'시설(세입)'!W18+'시설(세입)'!W50</f>
        <v>133200000</v>
      </c>
      <c r="Y60" s="621"/>
    </row>
    <row r="61" spans="1:43" s="98" customFormat="1" ht="9.75" customHeight="1" x14ac:dyDescent="0.3">
      <c r="A61" s="345"/>
      <c r="B61" s="446"/>
      <c r="C61" s="437">
        <v>33</v>
      </c>
      <c r="D61" s="437" t="s">
        <v>122</v>
      </c>
      <c r="E61" s="523">
        <v>331</v>
      </c>
      <c r="F61" s="524" t="s">
        <v>123</v>
      </c>
      <c r="G61" s="525">
        <f>SUM(W61:W69)</f>
        <v>1590000</v>
      </c>
      <c r="H61" s="528" t="s">
        <v>124</v>
      </c>
      <c r="I61" s="499"/>
      <c r="J61" s="499"/>
      <c r="K61" s="499"/>
      <c r="L61" s="499"/>
      <c r="M61" s="83" t="s">
        <v>73</v>
      </c>
      <c r="N61" s="551">
        <v>50000</v>
      </c>
      <c r="O61" s="551"/>
      <c r="P61" s="551"/>
      <c r="Q61" s="551"/>
      <c r="R61" s="82" t="s">
        <v>67</v>
      </c>
      <c r="S61" s="83">
        <v>12</v>
      </c>
      <c r="T61" s="551" t="s">
        <v>68</v>
      </c>
      <c r="U61" s="551"/>
      <c r="V61" s="84" t="s">
        <v>69</v>
      </c>
      <c r="W61" s="88">
        <f t="shared" ref="W61:W69" si="2">N61*S61</f>
        <v>600000</v>
      </c>
    </row>
    <row r="62" spans="1:43" s="98" customFormat="1" ht="9.75" customHeight="1" x14ac:dyDescent="0.3">
      <c r="A62" s="345"/>
      <c r="B62" s="446"/>
      <c r="C62" s="437"/>
      <c r="D62" s="437"/>
      <c r="E62" s="523"/>
      <c r="F62" s="524"/>
      <c r="G62" s="526"/>
      <c r="H62" s="518" t="s">
        <v>125</v>
      </c>
      <c r="I62" s="519"/>
      <c r="J62" s="519"/>
      <c r="K62" s="519"/>
      <c r="L62" s="519"/>
      <c r="M62" s="78" t="s">
        <v>73</v>
      </c>
      <c r="N62" s="432">
        <v>50000</v>
      </c>
      <c r="O62" s="432"/>
      <c r="P62" s="432"/>
      <c r="Q62" s="432"/>
      <c r="R62" s="67" t="s">
        <v>67</v>
      </c>
      <c r="S62" s="78">
        <v>12</v>
      </c>
      <c r="T62" s="432" t="s">
        <v>68</v>
      </c>
      <c r="U62" s="432"/>
      <c r="V62" s="79" t="s">
        <v>69</v>
      </c>
      <c r="W62" s="89">
        <f t="shared" si="2"/>
        <v>600000</v>
      </c>
    </row>
    <row r="63" spans="1:43" s="98" customFormat="1" ht="9.75" customHeight="1" x14ac:dyDescent="0.3">
      <c r="A63" s="345"/>
      <c r="B63" s="446"/>
      <c r="C63" s="437"/>
      <c r="D63" s="437"/>
      <c r="E63" s="523"/>
      <c r="F63" s="524"/>
      <c r="G63" s="526"/>
      <c r="H63" s="518" t="s">
        <v>126</v>
      </c>
      <c r="I63" s="519"/>
      <c r="J63" s="519"/>
      <c r="K63" s="519"/>
      <c r="L63" s="519"/>
      <c r="M63" s="78" t="s">
        <v>73</v>
      </c>
      <c r="N63" s="432">
        <v>30000</v>
      </c>
      <c r="O63" s="432"/>
      <c r="P63" s="432"/>
      <c r="Q63" s="432"/>
      <c r="R63" s="67" t="s">
        <v>67</v>
      </c>
      <c r="S63" s="78">
        <v>7</v>
      </c>
      <c r="T63" s="432" t="s">
        <v>63</v>
      </c>
      <c r="U63" s="432"/>
      <c r="V63" s="79" t="s">
        <v>69</v>
      </c>
      <c r="W63" s="89">
        <f t="shared" si="2"/>
        <v>210000</v>
      </c>
      <c r="X63" s="42"/>
      <c r="Y63" s="42"/>
      <c r="Z63" s="42"/>
      <c r="AA63" s="43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4"/>
      <c r="AM63" s="30"/>
      <c r="AN63" s="30"/>
      <c r="AO63" s="30"/>
      <c r="AP63" s="6"/>
      <c r="AQ63" s="24"/>
    </row>
    <row r="64" spans="1:43" s="98" customFormat="1" ht="9.75" customHeight="1" x14ac:dyDescent="0.3">
      <c r="A64" s="345"/>
      <c r="B64" s="446"/>
      <c r="C64" s="437"/>
      <c r="D64" s="437"/>
      <c r="E64" s="523"/>
      <c r="F64" s="524"/>
      <c r="G64" s="526"/>
      <c r="H64" s="518" t="s">
        <v>127</v>
      </c>
      <c r="I64" s="519"/>
      <c r="J64" s="519"/>
      <c r="K64" s="519"/>
      <c r="L64" s="519"/>
      <c r="M64" s="78" t="s">
        <v>73</v>
      </c>
      <c r="N64" s="432">
        <v>30000</v>
      </c>
      <c r="O64" s="432"/>
      <c r="P64" s="432"/>
      <c r="Q64" s="432"/>
      <c r="R64" s="67" t="s">
        <v>67</v>
      </c>
      <c r="S64" s="78">
        <v>1</v>
      </c>
      <c r="T64" s="432" t="s">
        <v>114</v>
      </c>
      <c r="U64" s="432"/>
      <c r="V64" s="79" t="s">
        <v>69</v>
      </c>
      <c r="W64" s="89">
        <f t="shared" si="2"/>
        <v>30000</v>
      </c>
      <c r="X64" s="42"/>
      <c r="Y64" s="42"/>
      <c r="Z64" s="42"/>
      <c r="AA64" s="43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4"/>
      <c r="AM64" s="30"/>
      <c r="AN64" s="30"/>
      <c r="AO64" s="30"/>
      <c r="AP64" s="6"/>
      <c r="AQ64" s="24"/>
    </row>
    <row r="65" spans="1:43" s="98" customFormat="1" ht="9.75" customHeight="1" x14ac:dyDescent="0.3">
      <c r="A65" s="345"/>
      <c r="B65" s="446"/>
      <c r="C65" s="437"/>
      <c r="D65" s="437"/>
      <c r="E65" s="523"/>
      <c r="F65" s="524"/>
      <c r="G65" s="526"/>
      <c r="H65" s="518" t="s">
        <v>128</v>
      </c>
      <c r="I65" s="519"/>
      <c r="J65" s="519"/>
      <c r="K65" s="519"/>
      <c r="L65" s="519"/>
      <c r="M65" s="78" t="s">
        <v>73</v>
      </c>
      <c r="N65" s="432">
        <v>30000</v>
      </c>
      <c r="O65" s="432"/>
      <c r="P65" s="432"/>
      <c r="Q65" s="432"/>
      <c r="R65" s="67" t="s">
        <v>67</v>
      </c>
      <c r="S65" s="78">
        <v>2</v>
      </c>
      <c r="T65" s="432" t="s">
        <v>114</v>
      </c>
      <c r="U65" s="432"/>
      <c r="V65" s="79" t="s">
        <v>69</v>
      </c>
      <c r="W65" s="89">
        <f t="shared" si="2"/>
        <v>60000</v>
      </c>
      <c r="X65" s="42"/>
      <c r="Y65" s="42"/>
      <c r="Z65" s="42"/>
      <c r="AA65" s="43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4"/>
      <c r="AM65" s="30"/>
      <c r="AN65" s="30"/>
      <c r="AO65" s="30"/>
      <c r="AP65" s="6"/>
      <c r="AQ65" s="24"/>
    </row>
    <row r="66" spans="1:43" s="98" customFormat="1" ht="9.75" customHeight="1" x14ac:dyDescent="0.3">
      <c r="A66" s="345"/>
      <c r="B66" s="446"/>
      <c r="C66" s="437"/>
      <c r="D66" s="437"/>
      <c r="E66" s="523"/>
      <c r="F66" s="524"/>
      <c r="G66" s="526"/>
      <c r="H66" s="518" t="s">
        <v>129</v>
      </c>
      <c r="I66" s="519"/>
      <c r="J66" s="519"/>
      <c r="K66" s="519"/>
      <c r="L66" s="519"/>
      <c r="M66" s="78" t="s">
        <v>73</v>
      </c>
      <c r="N66" s="432">
        <v>30000</v>
      </c>
      <c r="O66" s="432"/>
      <c r="P66" s="432"/>
      <c r="Q66" s="432"/>
      <c r="R66" s="67" t="s">
        <v>67</v>
      </c>
      <c r="S66" s="78">
        <v>1</v>
      </c>
      <c r="T66" s="432" t="s">
        <v>114</v>
      </c>
      <c r="U66" s="432"/>
      <c r="V66" s="79" t="s">
        <v>69</v>
      </c>
      <c r="W66" s="89">
        <f t="shared" si="2"/>
        <v>30000</v>
      </c>
      <c r="X66" s="42"/>
      <c r="Y66" s="42"/>
      <c r="Z66" s="42"/>
      <c r="AA66" s="43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4"/>
      <c r="AM66" s="30"/>
      <c r="AN66" s="30"/>
      <c r="AO66" s="30"/>
      <c r="AP66" s="6"/>
      <c r="AQ66" s="24"/>
    </row>
    <row r="67" spans="1:43" s="98" customFormat="1" ht="9.75" customHeight="1" x14ac:dyDescent="0.3">
      <c r="A67" s="345"/>
      <c r="B67" s="446"/>
      <c r="C67" s="437"/>
      <c r="D67" s="437"/>
      <c r="E67" s="523"/>
      <c r="F67" s="524"/>
      <c r="G67" s="526"/>
      <c r="H67" s="518" t="s">
        <v>195</v>
      </c>
      <c r="I67" s="519"/>
      <c r="J67" s="519"/>
      <c r="K67" s="519"/>
      <c r="L67" s="519"/>
      <c r="M67" s="78"/>
      <c r="N67" s="432">
        <v>0</v>
      </c>
      <c r="O67" s="432"/>
      <c r="P67" s="432"/>
      <c r="Q67" s="432"/>
      <c r="R67" s="67" t="s">
        <v>67</v>
      </c>
      <c r="S67" s="78">
        <v>4</v>
      </c>
      <c r="T67" s="432" t="s">
        <v>114</v>
      </c>
      <c r="U67" s="432"/>
      <c r="V67" s="79" t="s">
        <v>69</v>
      </c>
      <c r="W67" s="89">
        <f t="shared" si="2"/>
        <v>0</v>
      </c>
      <c r="X67" s="42"/>
      <c r="Y67" s="42"/>
      <c r="Z67" s="42"/>
      <c r="AA67" s="43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4"/>
      <c r="AM67" s="30"/>
      <c r="AN67" s="30"/>
      <c r="AO67" s="30"/>
      <c r="AP67" s="6"/>
      <c r="AQ67" s="24"/>
    </row>
    <row r="68" spans="1:43" s="98" customFormat="1" ht="9.75" customHeight="1" x14ac:dyDescent="0.3">
      <c r="A68" s="345"/>
      <c r="B68" s="446"/>
      <c r="C68" s="437"/>
      <c r="D68" s="437"/>
      <c r="E68" s="523"/>
      <c r="F68" s="524"/>
      <c r="G68" s="526"/>
      <c r="H68" s="518" t="s">
        <v>196</v>
      </c>
      <c r="I68" s="519"/>
      <c r="J68" s="519"/>
      <c r="K68" s="519"/>
      <c r="L68" s="519"/>
      <c r="M68" s="78"/>
      <c r="N68" s="432">
        <v>0</v>
      </c>
      <c r="O68" s="432"/>
      <c r="P68" s="432"/>
      <c r="Q68" s="432"/>
      <c r="R68" s="67" t="s">
        <v>67</v>
      </c>
      <c r="S68" s="78">
        <v>4</v>
      </c>
      <c r="T68" s="432" t="s">
        <v>114</v>
      </c>
      <c r="U68" s="432"/>
      <c r="V68" s="79" t="s">
        <v>69</v>
      </c>
      <c r="W68" s="89">
        <f t="shared" si="2"/>
        <v>0</v>
      </c>
      <c r="X68" s="42"/>
      <c r="Y68" s="42"/>
      <c r="Z68" s="42"/>
      <c r="AA68" s="43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4"/>
      <c r="AM68" s="30"/>
      <c r="AN68" s="30"/>
      <c r="AO68" s="30"/>
      <c r="AP68" s="6"/>
      <c r="AQ68" s="24"/>
    </row>
    <row r="69" spans="1:43" s="98" customFormat="1" ht="9.75" customHeight="1" x14ac:dyDescent="0.3">
      <c r="A69" s="345"/>
      <c r="B69" s="446"/>
      <c r="C69" s="437"/>
      <c r="D69" s="437"/>
      <c r="E69" s="523"/>
      <c r="F69" s="524"/>
      <c r="G69" s="527"/>
      <c r="H69" s="520" t="s">
        <v>130</v>
      </c>
      <c r="I69" s="521"/>
      <c r="J69" s="521"/>
      <c r="K69" s="521"/>
      <c r="L69" s="521"/>
      <c r="M69" s="80" t="s">
        <v>73</v>
      </c>
      <c r="N69" s="522">
        <v>30000</v>
      </c>
      <c r="O69" s="522"/>
      <c r="P69" s="522"/>
      <c r="Q69" s="522"/>
      <c r="R69" s="66" t="s">
        <v>67</v>
      </c>
      <c r="S69" s="80">
        <v>2</v>
      </c>
      <c r="T69" s="432" t="s">
        <v>114</v>
      </c>
      <c r="U69" s="432"/>
      <c r="V69" s="81" t="s">
        <v>69</v>
      </c>
      <c r="W69" s="91">
        <f t="shared" si="2"/>
        <v>60000</v>
      </c>
      <c r="X69" s="42"/>
      <c r="Y69" s="42"/>
      <c r="Z69" s="42"/>
      <c r="AA69" s="43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4"/>
      <c r="AM69" s="30"/>
      <c r="AN69" s="30"/>
      <c r="AO69" s="30"/>
      <c r="AP69" s="6"/>
      <c r="AQ69" s="24"/>
    </row>
    <row r="70" spans="1:43" s="98" customFormat="1" ht="17.25" customHeight="1" x14ac:dyDescent="0.3">
      <c r="A70" s="558"/>
      <c r="B70" s="560"/>
      <c r="C70" s="514" t="s">
        <v>18</v>
      </c>
      <c r="D70" s="515"/>
      <c r="E70" s="515"/>
      <c r="F70" s="516"/>
      <c r="G70" s="211">
        <f>SUM(G54:G69)</f>
        <v>8310000</v>
      </c>
      <c r="H70" s="212"/>
      <c r="I70" s="213"/>
      <c r="J70" s="213"/>
      <c r="K70" s="213"/>
      <c r="L70" s="517"/>
      <c r="M70" s="517"/>
      <c r="N70" s="517"/>
      <c r="O70" s="517"/>
      <c r="P70" s="517"/>
      <c r="Q70" s="517"/>
      <c r="R70" s="213"/>
      <c r="S70" s="517"/>
      <c r="T70" s="517"/>
      <c r="U70" s="213"/>
      <c r="V70" s="214"/>
      <c r="W70" s="215"/>
      <c r="X70" s="42"/>
      <c r="Y70" s="18"/>
      <c r="Z70" s="18"/>
      <c r="AA70" s="18"/>
      <c r="AB70" s="18"/>
      <c r="AC70" s="18"/>
      <c r="AD70" s="64"/>
      <c r="AE70" s="18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24"/>
    </row>
    <row r="71" spans="1:43" s="98" customFormat="1" ht="17.25" customHeight="1" x14ac:dyDescent="0.3">
      <c r="A71" s="345" t="s">
        <v>131</v>
      </c>
      <c r="B71" s="446" t="s">
        <v>56</v>
      </c>
      <c r="C71" s="39">
        <v>41</v>
      </c>
      <c r="D71" s="138" t="s">
        <v>56</v>
      </c>
      <c r="E71" s="39">
        <v>412</v>
      </c>
      <c r="F71" s="137" t="s">
        <v>155</v>
      </c>
      <c r="G71" s="139">
        <v>0</v>
      </c>
      <c r="H71" s="529"/>
      <c r="I71" s="530"/>
      <c r="J71" s="530"/>
      <c r="K71" s="530"/>
      <c r="L71" s="530"/>
      <c r="M71" s="530"/>
      <c r="N71" s="530"/>
      <c r="O71" s="530"/>
      <c r="P71" s="530"/>
      <c r="Q71" s="530"/>
      <c r="R71" s="530"/>
      <c r="S71" s="530"/>
      <c r="T71" s="530"/>
      <c r="U71" s="530"/>
      <c r="V71" s="530"/>
      <c r="W71" s="652"/>
      <c r="X71" s="42"/>
      <c r="Y71" s="69"/>
      <c r="Z71" s="69"/>
      <c r="AA71" s="4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24"/>
    </row>
    <row r="72" spans="1:43" s="98" customFormat="1" ht="17.25" customHeight="1" x14ac:dyDescent="0.3">
      <c r="A72" s="531"/>
      <c r="B72" s="534"/>
      <c r="C72" s="546" t="s">
        <v>18</v>
      </c>
      <c r="D72" s="350"/>
      <c r="E72" s="547"/>
      <c r="F72" s="420"/>
      <c r="G72" s="216">
        <f>G71</f>
        <v>0</v>
      </c>
      <c r="H72" s="548"/>
      <c r="I72" s="549"/>
      <c r="J72" s="549"/>
      <c r="K72" s="549"/>
      <c r="L72" s="517"/>
      <c r="M72" s="517"/>
      <c r="N72" s="517"/>
      <c r="O72" s="517"/>
      <c r="P72" s="517"/>
      <c r="Q72" s="517"/>
      <c r="R72" s="213"/>
      <c r="S72" s="517"/>
      <c r="T72" s="517"/>
      <c r="U72" s="213"/>
      <c r="V72" s="214"/>
      <c r="W72" s="217"/>
      <c r="X72" s="42"/>
      <c r="Y72" s="42"/>
      <c r="Z72" s="42"/>
      <c r="AA72" s="43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4"/>
      <c r="AM72" s="30"/>
      <c r="AN72" s="30"/>
      <c r="AO72" s="30"/>
      <c r="AP72" s="6"/>
      <c r="AQ72" s="24"/>
    </row>
    <row r="73" spans="1:43" s="98" customFormat="1" ht="17.25" customHeight="1" x14ac:dyDescent="0.3">
      <c r="A73" s="351" t="s">
        <v>132</v>
      </c>
      <c r="B73" s="352" t="s">
        <v>57</v>
      </c>
      <c r="C73" s="352">
        <v>61</v>
      </c>
      <c r="D73" s="352" t="s">
        <v>133</v>
      </c>
      <c r="E73" s="15">
        <v>611</v>
      </c>
      <c r="F73" s="77" t="s">
        <v>58</v>
      </c>
      <c r="G73" s="31">
        <v>0</v>
      </c>
      <c r="H73" s="97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6"/>
      <c r="W73" s="95"/>
      <c r="X73" s="42"/>
      <c r="Y73" s="42"/>
      <c r="Z73" s="42"/>
      <c r="AA73" s="43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4"/>
      <c r="AM73" s="30"/>
      <c r="AN73" s="30"/>
      <c r="AO73" s="30"/>
      <c r="AP73" s="6"/>
      <c r="AQ73" s="24"/>
    </row>
    <row r="74" spans="1:43" s="98" customFormat="1" ht="17.25" customHeight="1" x14ac:dyDescent="0.3">
      <c r="A74" s="353"/>
      <c r="B74" s="347"/>
      <c r="C74" s="534"/>
      <c r="D74" s="534"/>
      <c r="E74" s="15">
        <v>612</v>
      </c>
      <c r="F74" s="77" t="s">
        <v>59</v>
      </c>
      <c r="G74" s="31">
        <v>0</v>
      </c>
      <c r="H74" s="537"/>
      <c r="I74" s="538"/>
      <c r="J74" s="538"/>
      <c r="K74" s="538"/>
      <c r="L74" s="538"/>
      <c r="M74" s="115"/>
      <c r="N74" s="539"/>
      <c r="O74" s="539"/>
      <c r="P74" s="539"/>
      <c r="Q74" s="539"/>
      <c r="R74" s="66"/>
      <c r="S74" s="80"/>
      <c r="T74" s="522"/>
      <c r="U74" s="522"/>
      <c r="V74" s="81"/>
      <c r="W74" s="91"/>
    </row>
    <row r="75" spans="1:43" s="98" customFormat="1" ht="17.25" customHeight="1" x14ac:dyDescent="0.3">
      <c r="A75" s="531"/>
      <c r="B75" s="534"/>
      <c r="C75" s="349" t="s">
        <v>18</v>
      </c>
      <c r="D75" s="350"/>
      <c r="E75" s="388"/>
      <c r="F75" s="420"/>
      <c r="G75" s="218">
        <f>SUM(G73:G74)</f>
        <v>0</v>
      </c>
      <c r="H75" s="212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4"/>
      <c r="W75" s="215"/>
    </row>
    <row r="76" spans="1:43" s="98" customFormat="1" ht="17.25" customHeight="1" x14ac:dyDescent="0.3">
      <c r="A76" s="351" t="s">
        <v>79</v>
      </c>
      <c r="B76" s="352" t="s">
        <v>60</v>
      </c>
      <c r="C76" s="41">
        <v>71</v>
      </c>
      <c r="D76" s="48" t="s">
        <v>60</v>
      </c>
      <c r="E76" s="39">
        <v>711</v>
      </c>
      <c r="F76" s="161" t="s">
        <v>60</v>
      </c>
      <c r="G76" s="120">
        <f>W76</f>
        <v>0</v>
      </c>
      <c r="H76" s="465" t="s">
        <v>166</v>
      </c>
      <c r="I76" s="466"/>
      <c r="J76" s="466"/>
      <c r="K76" s="466"/>
      <c r="L76" s="466"/>
      <c r="M76" s="462"/>
      <c r="N76" s="462"/>
      <c r="O76" s="462"/>
      <c r="P76" s="462"/>
      <c r="Q76" s="4"/>
      <c r="R76" s="12" t="s">
        <v>12</v>
      </c>
      <c r="S76" s="125">
        <v>12</v>
      </c>
      <c r="T76" s="12" t="s">
        <v>16</v>
      </c>
      <c r="U76" s="12"/>
      <c r="V76" s="13" t="s">
        <v>15</v>
      </c>
      <c r="W76" s="233">
        <f>M76*S76</f>
        <v>0</v>
      </c>
    </row>
    <row r="77" spans="1:43" s="98" customFormat="1" ht="17.25" customHeight="1" x14ac:dyDescent="0.3">
      <c r="A77" s="531"/>
      <c r="B77" s="534"/>
      <c r="C77" s="387" t="s">
        <v>18</v>
      </c>
      <c r="D77" s="388"/>
      <c r="E77" s="449"/>
      <c r="F77" s="389"/>
      <c r="G77" s="218">
        <f>G76</f>
        <v>0</v>
      </c>
      <c r="H77" s="212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4"/>
      <c r="W77" s="215"/>
    </row>
    <row r="78" spans="1:43" s="98" customFormat="1" ht="17.25" customHeight="1" x14ac:dyDescent="0.3">
      <c r="A78" s="351" t="s">
        <v>135</v>
      </c>
      <c r="B78" s="445" t="s">
        <v>61</v>
      </c>
      <c r="C78" s="437">
        <v>81</v>
      </c>
      <c r="D78" s="437" t="s">
        <v>89</v>
      </c>
      <c r="E78" s="39">
        <v>811</v>
      </c>
      <c r="F78" s="74" t="s">
        <v>90</v>
      </c>
      <c r="G78" s="71">
        <v>292802</v>
      </c>
      <c r="H78" s="97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6"/>
      <c r="W78" s="95"/>
    </row>
    <row r="79" spans="1:43" s="98" customFormat="1" ht="17.25" customHeight="1" x14ac:dyDescent="0.3">
      <c r="A79" s="345"/>
      <c r="B79" s="446"/>
      <c r="C79" s="437"/>
      <c r="D79" s="437"/>
      <c r="E79" s="39">
        <v>812</v>
      </c>
      <c r="F79" s="74" t="s">
        <v>91</v>
      </c>
      <c r="G79" s="71">
        <v>0</v>
      </c>
      <c r="H79" s="97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6"/>
      <c r="W79" s="95"/>
    </row>
    <row r="80" spans="1:43" s="98" customFormat="1" ht="17.25" customHeight="1" x14ac:dyDescent="0.3">
      <c r="A80" s="531"/>
      <c r="B80" s="532"/>
      <c r="C80" s="533" t="s">
        <v>18</v>
      </c>
      <c r="D80" s="533"/>
      <c r="E80" s="533"/>
      <c r="F80" s="533"/>
      <c r="G80" s="206">
        <f>G78</f>
        <v>292802</v>
      </c>
      <c r="H80" s="212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4"/>
      <c r="W80" s="215"/>
    </row>
    <row r="81" spans="1:44" s="98" customFormat="1" ht="17.25" customHeight="1" x14ac:dyDescent="0.3">
      <c r="A81" s="351" t="s">
        <v>139</v>
      </c>
      <c r="B81" s="445" t="s">
        <v>92</v>
      </c>
      <c r="C81" s="39">
        <v>91</v>
      </c>
      <c r="D81" s="74" t="s">
        <v>201</v>
      </c>
      <c r="E81" s="39">
        <v>911</v>
      </c>
      <c r="F81" s="74" t="s">
        <v>93</v>
      </c>
      <c r="G81" s="73">
        <v>0</v>
      </c>
      <c r="H81" s="529" t="s">
        <v>199</v>
      </c>
      <c r="I81" s="530"/>
      <c r="J81" s="530"/>
      <c r="K81" s="530"/>
      <c r="L81" s="530"/>
      <c r="M81" s="94" t="s">
        <v>200</v>
      </c>
      <c r="N81" s="550">
        <v>0</v>
      </c>
      <c r="O81" s="550"/>
      <c r="P81" s="550"/>
      <c r="Q81" s="550"/>
      <c r="R81" s="67" t="s">
        <v>67</v>
      </c>
      <c r="S81" s="78">
        <v>12</v>
      </c>
      <c r="T81" s="432" t="s">
        <v>68</v>
      </c>
      <c r="U81" s="432"/>
      <c r="V81" s="79" t="s">
        <v>69</v>
      </c>
      <c r="W81" s="95">
        <f>N81*S81</f>
        <v>0</v>
      </c>
    </row>
    <row r="82" spans="1:44" s="98" customFormat="1" ht="17.25" customHeight="1" x14ac:dyDescent="0.3">
      <c r="A82" s="531"/>
      <c r="B82" s="532"/>
      <c r="C82" s="533" t="s">
        <v>18</v>
      </c>
      <c r="D82" s="533"/>
      <c r="E82" s="533"/>
      <c r="F82" s="533"/>
      <c r="G82" s="219">
        <f>G81</f>
        <v>0</v>
      </c>
      <c r="H82" s="220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21"/>
      <c r="W82" s="222"/>
    </row>
    <row r="83" spans="1:44" s="98" customFormat="1" ht="17.25" customHeight="1" x14ac:dyDescent="0.3">
      <c r="A83" s="351">
        <v>10</v>
      </c>
      <c r="B83" s="445" t="s">
        <v>94</v>
      </c>
      <c r="C83" s="39">
        <v>101</v>
      </c>
      <c r="D83" s="74" t="s">
        <v>202</v>
      </c>
      <c r="E83" s="39">
        <v>1011</v>
      </c>
      <c r="F83" s="74" t="s">
        <v>203</v>
      </c>
      <c r="G83" s="72">
        <v>0</v>
      </c>
      <c r="H83" s="529" t="s">
        <v>199</v>
      </c>
      <c r="I83" s="530"/>
      <c r="J83" s="530"/>
      <c r="K83" s="530"/>
      <c r="L83" s="530"/>
      <c r="M83" s="94" t="s">
        <v>200</v>
      </c>
      <c r="N83" s="550">
        <v>0</v>
      </c>
      <c r="O83" s="550"/>
      <c r="P83" s="550"/>
      <c r="Q83" s="550"/>
      <c r="R83" s="85" t="s">
        <v>67</v>
      </c>
      <c r="S83" s="94">
        <v>12</v>
      </c>
      <c r="T83" s="550" t="s">
        <v>68</v>
      </c>
      <c r="U83" s="550"/>
      <c r="V83" s="86" t="s">
        <v>69</v>
      </c>
      <c r="W83" s="160">
        <f>N83*S83</f>
        <v>0</v>
      </c>
    </row>
    <row r="84" spans="1:44" s="98" customFormat="1" ht="17.25" customHeight="1" x14ac:dyDescent="0.3">
      <c r="A84" s="531"/>
      <c r="B84" s="532"/>
      <c r="C84" s="533" t="s">
        <v>18</v>
      </c>
      <c r="D84" s="533"/>
      <c r="E84" s="533"/>
      <c r="F84" s="533"/>
      <c r="G84" s="219">
        <f>G83</f>
        <v>0</v>
      </c>
      <c r="H84" s="220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21"/>
      <c r="W84" s="222"/>
    </row>
    <row r="85" spans="1:44" s="98" customFormat="1" ht="17.25" customHeight="1" thickBot="1" x14ac:dyDescent="0.35">
      <c r="A85" s="372" t="s">
        <v>62</v>
      </c>
      <c r="B85" s="373"/>
      <c r="C85" s="373"/>
      <c r="D85" s="373"/>
      <c r="E85" s="373"/>
      <c r="F85" s="428"/>
      <c r="G85" s="235">
        <f>G80+G77+G75+G72+G70+G53+G49+G82+G84</f>
        <v>107058915.87464941</v>
      </c>
      <c r="H85" s="236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37"/>
      <c r="W85" s="238"/>
    </row>
    <row r="86" spans="1:44" x14ac:dyDescent="0.3">
      <c r="G86" s="162">
        <f>'주간(세입)'!G35-'주간(세출)'!G85</f>
        <v>0.12535059452056885</v>
      </c>
    </row>
    <row r="88" spans="1:44" x14ac:dyDescent="0.3">
      <c r="D88" s="108"/>
      <c r="E88" s="108"/>
      <c r="F88" s="108"/>
      <c r="G88" s="109"/>
      <c r="H88" s="110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</row>
    <row r="89" spans="1:44" x14ac:dyDescent="0.3">
      <c r="D89" s="108"/>
      <c r="E89" s="108"/>
      <c r="F89" s="108"/>
      <c r="G89" s="109"/>
      <c r="H89" s="110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</row>
    <row r="90" spans="1:44" x14ac:dyDescent="0.3">
      <c r="D90" s="108"/>
      <c r="E90" s="108"/>
      <c r="F90" s="108"/>
      <c r="G90" s="109"/>
      <c r="H90" s="18"/>
      <c r="I90" s="18"/>
      <c r="J90" s="18"/>
      <c r="K90" s="18"/>
      <c r="L90" s="18"/>
      <c r="M90" s="64"/>
      <c r="N90" s="18"/>
      <c r="O90" s="111"/>
      <c r="P90" s="111"/>
      <c r="Q90" s="111"/>
      <c r="R90" s="111"/>
      <c r="S90" s="111"/>
      <c r="T90" s="111"/>
    </row>
    <row r="91" spans="1:44" x14ac:dyDescent="0.3">
      <c r="D91" s="108"/>
      <c r="E91" s="108"/>
      <c r="F91" s="108"/>
      <c r="G91" s="109"/>
      <c r="H91" s="462"/>
      <c r="I91" s="462"/>
      <c r="J91" s="462"/>
      <c r="K91" s="462"/>
      <c r="L91" s="462"/>
      <c r="M91" s="462"/>
      <c r="N91" s="462"/>
      <c r="O91" s="111"/>
      <c r="P91" s="111"/>
      <c r="Q91" s="111"/>
      <c r="R91" s="111"/>
      <c r="S91" s="111"/>
      <c r="T91" s="111"/>
    </row>
    <row r="92" spans="1:44" x14ac:dyDescent="0.3">
      <c r="D92" s="108"/>
      <c r="E92" s="108"/>
      <c r="F92" s="108"/>
      <c r="G92" s="109"/>
      <c r="H92" s="18"/>
      <c r="I92" s="18"/>
      <c r="J92" s="18"/>
      <c r="K92" s="18"/>
      <c r="L92" s="18"/>
      <c r="M92" s="64"/>
      <c r="N92" s="18"/>
      <c r="O92" s="111"/>
      <c r="P92" s="111"/>
      <c r="Q92" s="111"/>
      <c r="R92" s="111"/>
      <c r="S92" s="111"/>
      <c r="T92" s="111"/>
    </row>
    <row r="93" spans="1:44" x14ac:dyDescent="0.3">
      <c r="D93" s="108"/>
      <c r="E93" s="108"/>
      <c r="F93" s="108"/>
      <c r="G93" s="109"/>
      <c r="H93" s="110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</row>
    <row r="94" spans="1:44" s="105" customFormat="1" x14ac:dyDescent="0.3">
      <c r="A94" s="101"/>
      <c r="B94" s="101"/>
      <c r="C94" s="101"/>
      <c r="D94" s="108"/>
      <c r="E94" s="108"/>
      <c r="F94" s="108"/>
      <c r="G94" s="109"/>
      <c r="H94" s="110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W94" s="106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</row>
    <row r="95" spans="1:44" s="105" customFormat="1" x14ac:dyDescent="0.3">
      <c r="A95" s="101"/>
      <c r="B95" s="101"/>
      <c r="C95" s="101"/>
      <c r="D95" s="108"/>
      <c r="E95" s="108"/>
      <c r="F95" s="108"/>
      <c r="G95" s="109"/>
      <c r="H95" s="110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W95" s="106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</row>
  </sheetData>
  <mergeCells count="313">
    <mergeCell ref="H91:N91"/>
    <mergeCell ref="A83:A84"/>
    <mergeCell ref="B83:B84"/>
    <mergeCell ref="H83:L83"/>
    <mergeCell ref="N83:Q83"/>
    <mergeCell ref="T83:U83"/>
    <mergeCell ref="C84:F84"/>
    <mergeCell ref="A81:A82"/>
    <mergeCell ref="B81:B82"/>
    <mergeCell ref="H81:L81"/>
    <mergeCell ref="N81:Q81"/>
    <mergeCell ref="T81:U81"/>
    <mergeCell ref="C82:F82"/>
    <mergeCell ref="A78:A80"/>
    <mergeCell ref="B78:B80"/>
    <mergeCell ref="C78:C79"/>
    <mergeCell ref="D78:D79"/>
    <mergeCell ref="C80:F80"/>
    <mergeCell ref="A85:F85"/>
    <mergeCell ref="H76:L76"/>
    <mergeCell ref="M76:P76"/>
    <mergeCell ref="T74:U74"/>
    <mergeCell ref="C75:F75"/>
    <mergeCell ref="A76:A77"/>
    <mergeCell ref="B76:B77"/>
    <mergeCell ref="A73:A75"/>
    <mergeCell ref="B73:B75"/>
    <mergeCell ref="C73:C74"/>
    <mergeCell ref="D73:D74"/>
    <mergeCell ref="H74:L74"/>
    <mergeCell ref="N74:Q74"/>
    <mergeCell ref="C77:F77"/>
    <mergeCell ref="A71:A72"/>
    <mergeCell ref="B71:B72"/>
    <mergeCell ref="H71:W71"/>
    <mergeCell ref="C72:F72"/>
    <mergeCell ref="H72:K72"/>
    <mergeCell ref="L72:M72"/>
    <mergeCell ref="N72:Q72"/>
    <mergeCell ref="S72:T72"/>
    <mergeCell ref="N69:Q69"/>
    <mergeCell ref="T69:U69"/>
    <mergeCell ref="C70:F70"/>
    <mergeCell ref="L70:M70"/>
    <mergeCell ref="N70:Q70"/>
    <mergeCell ref="S70:T70"/>
    <mergeCell ref="A54:A70"/>
    <mergeCell ref="B54:B70"/>
    <mergeCell ref="C54:C60"/>
    <mergeCell ref="D54:D60"/>
    <mergeCell ref="E54:E56"/>
    <mergeCell ref="F54:F56"/>
    <mergeCell ref="T63:U63"/>
    <mergeCell ref="C61:C69"/>
    <mergeCell ref="D61:D69"/>
    <mergeCell ref="E61:E69"/>
    <mergeCell ref="F61:F69"/>
    <mergeCell ref="G61:G69"/>
    <mergeCell ref="H61:L61"/>
    <mergeCell ref="H64:L64"/>
    <mergeCell ref="H67:L67"/>
    <mergeCell ref="H69:L69"/>
    <mergeCell ref="N67:Q67"/>
    <mergeCell ref="T67:U67"/>
    <mergeCell ref="H68:L68"/>
    <mergeCell ref="N68:Q68"/>
    <mergeCell ref="T68:U68"/>
    <mergeCell ref="N64:Q64"/>
    <mergeCell ref="T64:U64"/>
    <mergeCell ref="H65:L65"/>
    <mergeCell ref="T65:U65"/>
    <mergeCell ref="H66:L66"/>
    <mergeCell ref="N66:Q66"/>
    <mergeCell ref="T66:U66"/>
    <mergeCell ref="X59:Y59"/>
    <mergeCell ref="L60:M60"/>
    <mergeCell ref="N60:Q60"/>
    <mergeCell ref="T60:U60"/>
    <mergeCell ref="X60:Y60"/>
    <mergeCell ref="E57:E58"/>
    <mergeCell ref="F57:F58"/>
    <mergeCell ref="G57:G58"/>
    <mergeCell ref="H57:L57"/>
    <mergeCell ref="N57:Q57"/>
    <mergeCell ref="T57:U57"/>
    <mergeCell ref="H58:I58"/>
    <mergeCell ref="K58:O58"/>
    <mergeCell ref="G54:G56"/>
    <mergeCell ref="H54:L54"/>
    <mergeCell ref="N54:Q54"/>
    <mergeCell ref="N61:Q61"/>
    <mergeCell ref="N65:Q65"/>
    <mergeCell ref="E48:F48"/>
    <mergeCell ref="H48:W48"/>
    <mergeCell ref="C49:F49"/>
    <mergeCell ref="H49:W49"/>
    <mergeCell ref="T54:U54"/>
    <mergeCell ref="H55:L55"/>
    <mergeCell ref="N55:Q55"/>
    <mergeCell ref="T55:U55"/>
    <mergeCell ref="H56:J56"/>
    <mergeCell ref="K56:N56"/>
    <mergeCell ref="H59:L59"/>
    <mergeCell ref="N59:Q59"/>
    <mergeCell ref="T59:U59"/>
    <mergeCell ref="T61:U61"/>
    <mergeCell ref="H62:L62"/>
    <mergeCell ref="N62:Q62"/>
    <mergeCell ref="T62:U62"/>
    <mergeCell ref="H63:L63"/>
    <mergeCell ref="N63:Q63"/>
    <mergeCell ref="A50:A53"/>
    <mergeCell ref="B50:B53"/>
    <mergeCell ref="C50:C52"/>
    <mergeCell ref="D50:D52"/>
    <mergeCell ref="H51:W51"/>
    <mergeCell ref="A5:A49"/>
    <mergeCell ref="B5:B49"/>
    <mergeCell ref="H52:L52"/>
    <mergeCell ref="N52:Q52"/>
    <mergeCell ref="T52:U52"/>
    <mergeCell ref="C53:F53"/>
    <mergeCell ref="H53:W53"/>
    <mergeCell ref="J9:M9"/>
    <mergeCell ref="Q9:T9"/>
    <mergeCell ref="J12:M12"/>
    <mergeCell ref="Q12:T12"/>
    <mergeCell ref="O9:P9"/>
    <mergeCell ref="O12:P12"/>
    <mergeCell ref="G7:G9"/>
    <mergeCell ref="H45:I45"/>
    <mergeCell ref="K45:N45"/>
    <mergeCell ref="H46:I46"/>
    <mergeCell ref="K46:N46"/>
    <mergeCell ref="H47:I47"/>
    <mergeCell ref="K47:N47"/>
    <mergeCell ref="E42:E47"/>
    <mergeCell ref="F42:F47"/>
    <mergeCell ref="G42:G47"/>
    <mergeCell ref="H42:I42"/>
    <mergeCell ref="K42:N42"/>
    <mergeCell ref="H43:I43"/>
    <mergeCell ref="K43:N43"/>
    <mergeCell ref="H44:I44"/>
    <mergeCell ref="K44:N44"/>
    <mergeCell ref="V41:W41"/>
    <mergeCell ref="K38:L38"/>
    <mergeCell ref="M38:P38"/>
    <mergeCell ref="S38:T38"/>
    <mergeCell ref="V38:W38"/>
    <mergeCell ref="H39:J39"/>
    <mergeCell ref="K39:L39"/>
    <mergeCell ref="M39:P39"/>
    <mergeCell ref="S39:T39"/>
    <mergeCell ref="V39:W39"/>
    <mergeCell ref="V33:W33"/>
    <mergeCell ref="V36:W36"/>
    <mergeCell ref="H37:J37"/>
    <mergeCell ref="K37:L37"/>
    <mergeCell ref="M37:P37"/>
    <mergeCell ref="S37:T37"/>
    <mergeCell ref="V37:W37"/>
    <mergeCell ref="C36:C48"/>
    <mergeCell ref="D36:D48"/>
    <mergeCell ref="H36:J36"/>
    <mergeCell ref="K36:L36"/>
    <mergeCell ref="M36:P36"/>
    <mergeCell ref="S36:T36"/>
    <mergeCell ref="E38:E39"/>
    <mergeCell ref="F38:F39"/>
    <mergeCell ref="G38:G39"/>
    <mergeCell ref="H38:J38"/>
    <mergeCell ref="H40:J40"/>
    <mergeCell ref="K40:L40"/>
    <mergeCell ref="M40:P40"/>
    <mergeCell ref="S40:T40"/>
    <mergeCell ref="V40:W40"/>
    <mergeCell ref="H41:J41"/>
    <mergeCell ref="K41:T41"/>
    <mergeCell ref="H30:J30"/>
    <mergeCell ref="K30:L30"/>
    <mergeCell ref="M30:P30"/>
    <mergeCell ref="S30:T30"/>
    <mergeCell ref="V30:W30"/>
    <mergeCell ref="S31:T31"/>
    <mergeCell ref="V31:W31"/>
    <mergeCell ref="E32:E34"/>
    <mergeCell ref="F32:F34"/>
    <mergeCell ref="G32:G34"/>
    <mergeCell ref="H32:J32"/>
    <mergeCell ref="K32:L32"/>
    <mergeCell ref="M32:P32"/>
    <mergeCell ref="H34:J34"/>
    <mergeCell ref="K34:L34"/>
    <mergeCell ref="M34:P34"/>
    <mergeCell ref="S34:T34"/>
    <mergeCell ref="V34:W34"/>
    <mergeCell ref="S32:T32"/>
    <mergeCell ref="V32:W32"/>
    <mergeCell ref="H33:J33"/>
    <mergeCell ref="K33:L33"/>
    <mergeCell ref="M33:P33"/>
    <mergeCell ref="S33:T33"/>
    <mergeCell ref="S27:T27"/>
    <mergeCell ref="V27:W27"/>
    <mergeCell ref="H28:J28"/>
    <mergeCell ref="K28:L28"/>
    <mergeCell ref="M28:P28"/>
    <mergeCell ref="S28:T28"/>
    <mergeCell ref="V28:W28"/>
    <mergeCell ref="K29:L29"/>
    <mergeCell ref="M29:P29"/>
    <mergeCell ref="S29:T29"/>
    <mergeCell ref="V29:W29"/>
    <mergeCell ref="C27:C35"/>
    <mergeCell ref="D27:D35"/>
    <mergeCell ref="E27:E30"/>
    <mergeCell ref="F27:F30"/>
    <mergeCell ref="G27:G30"/>
    <mergeCell ref="H27:J27"/>
    <mergeCell ref="F21:F25"/>
    <mergeCell ref="G21:G25"/>
    <mergeCell ref="H24:J24"/>
    <mergeCell ref="C5:C26"/>
    <mergeCell ref="D5:D26"/>
    <mergeCell ref="H29:J29"/>
    <mergeCell ref="H31:I31"/>
    <mergeCell ref="J31:M31"/>
    <mergeCell ref="E35:F35"/>
    <mergeCell ref="H35:K35"/>
    <mergeCell ref="L35:P35"/>
    <mergeCell ref="G10:G12"/>
    <mergeCell ref="K20:O20"/>
    <mergeCell ref="H13:I13"/>
    <mergeCell ref="J13:M13"/>
    <mergeCell ref="H12:I12"/>
    <mergeCell ref="K27:L27"/>
    <mergeCell ref="M27:P27"/>
    <mergeCell ref="Q20:R20"/>
    <mergeCell ref="H21:J21"/>
    <mergeCell ref="K21:O21"/>
    <mergeCell ref="Q21:R21"/>
    <mergeCell ref="H25:J25"/>
    <mergeCell ref="K25:O25"/>
    <mergeCell ref="Q25:R25"/>
    <mergeCell ref="E26:F26"/>
    <mergeCell ref="K24:O24"/>
    <mergeCell ref="Q24:R24"/>
    <mergeCell ref="X16:Y16"/>
    <mergeCell ref="H17:J17"/>
    <mergeCell ref="K17:O17"/>
    <mergeCell ref="Q17:R17"/>
    <mergeCell ref="H18:J18"/>
    <mergeCell ref="K18:O18"/>
    <mergeCell ref="Q18:R18"/>
    <mergeCell ref="E16:E25"/>
    <mergeCell ref="F16:F20"/>
    <mergeCell ref="G16:G20"/>
    <mergeCell ref="H16:J16"/>
    <mergeCell ref="K16:O16"/>
    <mergeCell ref="Q16:R16"/>
    <mergeCell ref="H19:J19"/>
    <mergeCell ref="K19:O19"/>
    <mergeCell ref="Q19:R19"/>
    <mergeCell ref="H20:J20"/>
    <mergeCell ref="X21:Y21"/>
    <mergeCell ref="H22:J22"/>
    <mergeCell ref="K22:O22"/>
    <mergeCell ref="Q22:R22"/>
    <mergeCell ref="H23:J23"/>
    <mergeCell ref="K23:O23"/>
    <mergeCell ref="Q23:R23"/>
    <mergeCell ref="H6:P6"/>
    <mergeCell ref="S6:T6"/>
    <mergeCell ref="V6:W6"/>
    <mergeCell ref="E7:E12"/>
    <mergeCell ref="F7:F9"/>
    <mergeCell ref="S7:T7"/>
    <mergeCell ref="V7:W7"/>
    <mergeCell ref="E5:E6"/>
    <mergeCell ref="H5:P5"/>
    <mergeCell ref="H9:I9"/>
    <mergeCell ref="F10:F12"/>
    <mergeCell ref="S10:T10"/>
    <mergeCell ref="V10:W10"/>
    <mergeCell ref="H7:L7"/>
    <mergeCell ref="M7:P7"/>
    <mergeCell ref="H10:L10"/>
    <mergeCell ref="M10:P10"/>
    <mergeCell ref="H50:L50"/>
    <mergeCell ref="R50:S50"/>
    <mergeCell ref="V12:W12"/>
    <mergeCell ref="V9:W9"/>
    <mergeCell ref="A1:W1"/>
    <mergeCell ref="A2:B2"/>
    <mergeCell ref="F2:W2"/>
    <mergeCell ref="A3:F3"/>
    <mergeCell ref="G3:G4"/>
    <mergeCell ref="H3:W4"/>
    <mergeCell ref="A4:B4"/>
    <mergeCell ref="C4:D4"/>
    <mergeCell ref="E4:F4"/>
    <mergeCell ref="H8:T8"/>
    <mergeCell ref="H11:T11"/>
    <mergeCell ref="Q13:R13"/>
    <mergeCell ref="S13:T13"/>
    <mergeCell ref="V13:W13"/>
    <mergeCell ref="E14:E15"/>
    <mergeCell ref="F14:F15"/>
    <mergeCell ref="H14:W14"/>
    <mergeCell ref="H15:W15"/>
    <mergeCell ref="S5:T5"/>
    <mergeCell ref="V5:W5"/>
  </mergeCells>
  <phoneticPr fontId="17" type="noConversion"/>
  <printOptions horizontalCentered="1"/>
  <pageMargins left="0.11811023622047245" right="0.11811023622047245" top="0.6692913385826772" bottom="0.15748031496062992" header="0.31496062992125984" footer="0.31496062992125984"/>
  <pageSetup paperSize="9" orientation="portrait" r:id="rId1"/>
  <headerFooter alignWithMargins="0"/>
  <rowBreaks count="1" manualBreakCount="1">
    <brk id="4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9</vt:i4>
      </vt:variant>
    </vt:vector>
  </HeadingPairs>
  <TitlesOfParts>
    <vt:vector size="15" baseType="lpstr">
      <vt:lpstr>느티나무세입</vt:lpstr>
      <vt:lpstr>느티나무세출</vt:lpstr>
      <vt:lpstr>시설(세입)</vt:lpstr>
      <vt:lpstr>시설(세출)</vt:lpstr>
      <vt:lpstr>주간(세입)</vt:lpstr>
      <vt:lpstr>주간(세출)</vt:lpstr>
      <vt:lpstr>느티나무세입!Print_Area</vt:lpstr>
      <vt:lpstr>느티나무세출!Print_Area</vt:lpstr>
      <vt:lpstr>'시설(세입)'!Print_Area</vt:lpstr>
      <vt:lpstr>'시설(세출)'!Print_Area</vt:lpstr>
      <vt:lpstr>'주간(세입)'!Print_Area</vt:lpstr>
      <vt:lpstr>'주간(세출)'!Print_Area</vt:lpstr>
      <vt:lpstr>느티나무세출!Print_Titles</vt:lpstr>
      <vt:lpstr>'시설(세출)'!Print_Titles</vt:lpstr>
      <vt:lpstr>'주간(세출)'!Print_Titles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2024-12-05T04:17:16Z</cp:lastPrinted>
  <dcterms:created xsi:type="dcterms:W3CDTF">2013-12-29T03:47:31Z</dcterms:created>
  <dcterms:modified xsi:type="dcterms:W3CDTF">2024-12-05T04:27:18Z</dcterms:modified>
</cp:coreProperties>
</file>